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'PrintSheet'!$A$1:$AI$29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<sst xmlns="http://schemas.openxmlformats.org/spreadsheetml/2006/main" count="537" uniqueCount="300">
  <si>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</si>
  <si>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</si>
  <si>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</si>
  <si>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</si>
  <si>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</si>
  <si>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</si>
  <si>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</si>
  <si>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</si>
  <si>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</si>
  <si>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</si>
  <si>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</si>
  <si>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</si>
  <si>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</si>
  <si>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</si>
  <si>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</si>
  <si>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</si>
  <si>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</si>
  <si>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</si>
  <si>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</si>
  <si>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</si>
  <si>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</si>
  <si>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</si>
  <si>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</si>
  <si>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</si>
  <si>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</si>
  <si>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</si>
  <si>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</si>
  <si>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</si>
  <si>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</si>
  <si>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</si>
  <si>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</si>
  <si>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</si>
  <si>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</si>
  <si>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</si>
  <si>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</si>
  <si>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</si>
  <si>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</si>
  <si>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</si>
  <si>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</si>
  <si>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</si>
  <si>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</si>
  <si>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</si>
  <si>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</si>
  <si>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</si>
  <si>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</si>
  <si>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</si>
  <si>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</si>
  <si>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</si>
  <si>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</si>
  <si>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</si>
  <si>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</si>
  <si>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</si>
  <si>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</si>
  <si>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</si>
  <si>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</si>
  <si>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</si>
  <si>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</si>
  <si>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</si>
  <si>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</si>
  <si>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</si>
  <si>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</si>
  <si>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</si>
  <si>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</si>
  <si>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</si>
  <si>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</si>
  <si>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</si>
  <si>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</si>
  <si>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</si>
  <si>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</si>
  <si>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</si>
  <si>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</si>
  <si>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</si>
  <si>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</si>
  <si>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</si>
  <si>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</si>
  <si>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</si>
  <si>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</si>
  <si>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</si>
  <si>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</si>
  <si>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</si>
  <si>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</si>
  <si>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</si>
  <si>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</si>
  <si>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</si>
  <si>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</si>
  <si>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</si>
  <si>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</si>
  <si>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</si>
  <si>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</si>
  <si>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</si>
  <si>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</si>
  <si>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</si>
  <si>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</si>
  <si>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</si>
  <si>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</si>
  <si>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</si>
  <si>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</si>
  <si>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</si>
  <si>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</si>
  <si>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</si>
  <si>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</si>
  <si>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</si>
  <si>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</si>
  <si>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</si>
  <si>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</si>
  <si>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</si>
  <si>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</si>
  <si>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</si>
  <si>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</si>
  <si>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</si>
  <si>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</si>
  <si>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</si>
  <si>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</si>
  <si>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</si>
  <si>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</si>
  <si>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</si>
  <si>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</si>
  <si>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</si>
  <si>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</si>
  <si>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</si>
  <si>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</si>
  <si>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</si>
  <si>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</si>
  <si>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</si>
  <si>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</si>
  <si>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</si>
  <si>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</si>
  <si>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</si>
  <si>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</si>
  <si>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</si>
  <si>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</si>
  <si>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</si>
  <si>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</si>
  <si>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</si>
  <si>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</si>
  <si>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</si>
  <si>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</si>
  <si>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</si>
  <si>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</si>
  <si>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</si>
  <si>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</si>
  <si>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</si>
  <si>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</si>
  <si>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</si>
  <si>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</si>
  <si>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</si>
  <si>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</si>
  <si>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</si>
  <si>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</si>
  <si>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</si>
  <si>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</si>
  <si>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</si>
  <si>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</si>
  <si>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</si>
  <si>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</si>
  <si>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</si>
  <si>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</si>
  <si>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</si>
  <si>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</si>
  <si>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</si>
  <si>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</si>
  <si>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</si>
  <si>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</si>
  <si>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</si>
  <si>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</si>
  <si>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</si>
  <si>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</si>
  <si>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</si>
  <si>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</si>
  <si>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</si>
  <si>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</si>
  <si>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</si>
  <si>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</si>
  <si>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</si>
  <si>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</si>
  <si>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</si>
  <si>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</si>
  <si>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</si>
  <si>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</si>
  <si>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</si>
  <si>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</si>
  <si>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</si>
  <si>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</si>
  <si>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</si>
  <si>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</si>
  <si>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</si>
  <si>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</si>
  <si>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</si>
  <si>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</si>
  <si>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</si>
  <si>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</si>
  <si>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</si>
  <si>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</si>
  <si>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</si>
  <si>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</si>
  <si>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</si>
  <si>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</si>
  <si>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</si>
  <si>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</si>
  <si>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</si>
  <si>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</si>
  <si>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</si>
  <si>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</si>
  <si>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</si>
  <si>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</si>
  <si>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</si>
  <si>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</si>
  <si>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</si>
  <si>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</si>
  <si>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</si>
  <si>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</si>
  <si>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</si>
  <si>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</si>
  <si>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</si>
  <si>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</si>
  <si>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</si>
  <si>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</si>
  <si>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</si>
  <si>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</si>
  <si>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</si>
  <si>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</si>
  <si>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</si>
  <si>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</si>
  <si>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</si>
  <si>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</si>
  <si>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</si>
  <si>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</si>
  <si>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</si>
  <si>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</si>
  <si>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</si>
  <si>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</si>
  <si>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</si>
  <si>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</si>
  <si>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</si>
  <si>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</si>
  <si>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</si>
  <si>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</si>
  <si>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</si>
  <si>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</si>
  <si>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</si>
  <si>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</si>
  <si>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</si>
  <si>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</si>
  <si>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</si>
  <si>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</si>
  <si>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</si>
  <si>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</si>
  <si>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</si>
  <si>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</si>
  <si>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</si>
  <si>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</si>
  <si>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</si>
  <si>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</si>
  <si>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</si>
  <si>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</si>
  <si>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</si>
  <si>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</si>
  <si>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</si>
  <si>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</si>
  <si>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</si>
  <si>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</si>
  <si>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</si>
  <si>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</si>
  <si>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</si>
  <si>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</si>
  <si>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</si>
  <si>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</si>
  <si>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</si>
  <si>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</si>
  <si>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</si>
  <si>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</si>
  <si>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</si>
  <si>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</si>
  <si>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</si>
  <si>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</si>
  <si>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MAARIYAH TAHIR</t>
  </si>
  <si>
    <t>RAW</t>
  </si>
  <si>
    <t>M5</t>
  </si>
  <si>
    <t>BEST BENCH</t>
  </si>
  <si>
    <t>RICHIE POWER</t>
  </si>
  <si>
    <t>S/PLY</t>
  </si>
  <si>
    <t>CHRIS PHELPS</t>
  </si>
  <si>
    <t>BEN KELLY</t>
  </si>
  <si>
    <t>WAYNE HEALY</t>
  </si>
  <si>
    <t>TEEN</t>
  </si>
  <si>
    <t>BILL KIDD</t>
  </si>
  <si>
    <t>M6</t>
  </si>
  <si>
    <t>PAVEL ZHUKOV</t>
  </si>
  <si>
    <t>RAINER ALTMAE</t>
  </si>
  <si>
    <t>BILL HEALY</t>
  </si>
  <si>
    <t>TOM MURRAY</t>
  </si>
  <si>
    <t>M4</t>
  </si>
  <si>
    <t>SEAN CREGAN</t>
  </si>
  <si>
    <t>IR</t>
  </si>
  <si>
    <t>GB</t>
  </si>
  <si>
    <t>RUS</t>
  </si>
  <si>
    <t>HOL</t>
  </si>
  <si>
    <t>BILLY HUTCHISON</t>
  </si>
  <si>
    <t>COERT (COURT) HOPPENBROWERS</t>
  </si>
  <si>
    <t>NICOLA TWINING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</si>
</sst>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178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left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178" fontId="10" fillId="41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178" fontId="10" fillId="40" borderId="12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5" xfId="0" applyFont="1" applyFill="1" applyBorder="1" applyAlignment="1" applyProtection="1">
      <alignment horizontal="center" vertical="center" shrinkToFit="1"/>
      <protection locked="0"/>
    </xf>
    <xf numFmtId="0" fontId="14" fillId="38" borderId="56" xfId="0" applyFont="1" applyFill="1" applyBorder="1" applyAlignment="1" applyProtection="1">
      <alignment horizontal="center" vertical="center" shrinkToFit="1"/>
      <protection locked="0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1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2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5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58" xfId="0" applyFont="1" applyFill="1" applyBorder="1" applyAlignment="1">
      <alignment horizontal="center" vertical="center" shrinkToFit="1"/>
    </xf>
    <xf numFmtId="0" fontId="14" fillId="38" borderId="59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0" xfId="0" applyFont="1" applyFill="1" applyBorder="1" applyAlignment="1" applyProtection="1">
      <alignment horizontal="center" vertical="center"/>
      <protection locked="0"/>
    </xf>
    <xf numFmtId="0" fontId="14" fillId="38" borderId="51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7" fillId="34" borderId="6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2" borderId="14" xfId="0" applyNumberFormat="1" applyFont="1" applyFill="1" applyBorder="1" applyAlignment="1" applyProtection="1">
      <alignment horizontal="center" vertical="center"/>
      <protection/>
    </xf>
    <xf numFmtId="178" fontId="8" fillId="42" borderId="5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178" fontId="13" fillId="43" borderId="42" xfId="0" applyNumberFormat="1" applyFont="1" applyFill="1" applyBorder="1" applyAlignment="1" applyProtection="1">
      <alignment horizontal="center" vertical="center" shrinkToFit="1"/>
      <protection locked="0"/>
    </xf>
    <xf numFmtId="178" fontId="13" fillId="43" borderId="44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5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>
      <alignment horizontal="center" wrapText="1"/>
    </xf>
    <xf numFmtId="0" fontId="2" fillId="0" borderId="67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58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6534438"/>
        <c:axId val="37483351"/>
      </c:barChart>
      <c:catAx>
        <c:axId val="26534438"/>
        <c:scaling>
          <c:orientation val="minMax"/>
        </c:scaling>
        <c:axPos val="l"/>
        <c:delete val="1"/>
        <c:majorTickMark val="out"/>
        <c:minorTickMark val="none"/>
        <c:tickLblPos val="none"/>
        <c:crossAx val="37483351"/>
        <c:crosses val="autoZero"/>
        <c:auto val="1"/>
        <c:lblOffset val="100"/>
        <c:tickLblSkip val="1"/>
        <c:noMultiLvlLbl val="0"/>
      </c:catAx>
      <c:valAx>
        <c:axId val="37483351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26534438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3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14"/>
      <c r="D2" s="315"/>
      <c r="E2" s="315"/>
      <c r="F2" s="315"/>
      <c r="G2" s="315"/>
      <c r="H2" s="316"/>
      <c r="K2" s="317"/>
      <c r="L2" s="318"/>
      <c r="M2" s="284"/>
      <c r="O2" s="314" t="s">
        <v>63</v>
      </c>
      <c r="P2" s="315"/>
      <c r="Q2" s="316"/>
      <c r="S2" s="283" t="s">
        <v>153</v>
      </c>
      <c r="T2" s="284"/>
    </row>
    <row r="3" ht="13.5" thickBot="1"/>
    <row r="4" spans="3:20" ht="13.5" customHeight="1">
      <c r="C4" s="295" t="s">
        <v>82</v>
      </c>
      <c r="D4" s="296"/>
      <c r="E4" s="296"/>
      <c r="F4" s="296"/>
      <c r="G4" s="331"/>
      <c r="H4" s="342" t="s">
        <v>223</v>
      </c>
      <c r="K4" s="325" t="s">
        <v>128</v>
      </c>
      <c r="L4" s="326"/>
      <c r="M4" s="327"/>
      <c r="O4" s="295" t="s">
        <v>130</v>
      </c>
      <c r="P4" s="296"/>
      <c r="Q4" s="297"/>
      <c r="S4" s="285" t="s">
        <v>78</v>
      </c>
      <c r="T4" s="287" t="s">
        <v>154</v>
      </c>
    </row>
    <row r="5" spans="3:20" ht="13.5" customHeight="1">
      <c r="C5" s="298"/>
      <c r="D5" s="299"/>
      <c r="E5" s="299"/>
      <c r="F5" s="299"/>
      <c r="G5" s="332"/>
      <c r="H5" s="343"/>
      <c r="K5" s="328"/>
      <c r="L5" s="329"/>
      <c r="M5" s="330"/>
      <c r="O5" s="298"/>
      <c r="P5" s="299"/>
      <c r="Q5" s="300"/>
      <c r="S5" s="286"/>
      <c r="T5" s="288"/>
    </row>
    <row r="6" spans="3:20" ht="13.5" customHeight="1">
      <c r="C6" s="276" t="s">
        <v>62</v>
      </c>
      <c r="D6" s="277"/>
      <c r="E6" s="277"/>
      <c r="F6" s="277" t="s">
        <v>76</v>
      </c>
      <c r="G6" s="277"/>
      <c r="H6" s="301"/>
      <c r="K6" s="319" t="s">
        <v>209</v>
      </c>
      <c r="L6" s="320"/>
      <c r="M6" s="321"/>
      <c r="O6" s="213" t="s">
        <v>131</v>
      </c>
      <c r="P6" s="214" t="s">
        <v>132</v>
      </c>
      <c r="Q6" s="215" t="s">
        <v>133</v>
      </c>
      <c r="S6" s="219">
        <v>1</v>
      </c>
      <c r="T6" s="218">
        <v>7</v>
      </c>
    </row>
    <row r="7" spans="3:20" ht="15">
      <c r="C7" s="230" t="str">
        <f>TRIM(Lifting!B3)</f>
        <v>Squat 1</v>
      </c>
      <c r="D7" s="214" t="e">
        <f>ABS(Lifting!D3)</f>
        <v>#N/A</v>
      </c>
      <c r="E7" s="214"/>
      <c r="F7" s="214"/>
      <c r="G7" s="214" t="e">
        <f>ABS(Lifting!D3)</f>
        <v>#N/A</v>
      </c>
      <c r="H7" s="215"/>
      <c r="I7" s="7"/>
      <c r="K7" s="322"/>
      <c r="L7" s="323"/>
      <c r="M7" s="324"/>
      <c r="O7" s="216" t="s">
        <v>242</v>
      </c>
      <c r="P7" s="217" t="s">
        <v>255</v>
      </c>
      <c r="Q7" s="218">
        <v>1</v>
      </c>
      <c r="S7" s="219">
        <v>2</v>
      </c>
      <c r="T7" s="218">
        <v>5</v>
      </c>
    </row>
    <row r="8" spans="3:20" ht="12.75" customHeight="1">
      <c r="C8" s="213" t="s">
        <v>4</v>
      </c>
      <c r="D8" s="214" t="s">
        <v>43</v>
      </c>
      <c r="E8" s="214" t="s">
        <v>5</v>
      </c>
      <c r="F8" s="214" t="s">
        <v>4</v>
      </c>
      <c r="G8" s="214" t="s">
        <v>44</v>
      </c>
      <c r="H8" s="215" t="s">
        <v>5</v>
      </c>
      <c r="J8" s="7" t="s">
        <v>129</v>
      </c>
      <c r="K8" s="222" t="s">
        <v>9</v>
      </c>
      <c r="L8" s="223"/>
      <c r="M8" s="224" t="s">
        <v>10</v>
      </c>
      <c r="O8" s="216" t="s">
        <v>243</v>
      </c>
      <c r="P8" s="217" t="s">
        <v>256</v>
      </c>
      <c r="Q8" s="218">
        <v>1</v>
      </c>
      <c r="S8" s="219">
        <v>3</v>
      </c>
      <c r="T8" s="218">
        <v>3</v>
      </c>
    </row>
    <row r="9" spans="3:20" ht="12.75" customHeight="1">
      <c r="C9" s="213" t="s">
        <v>6</v>
      </c>
      <c r="D9" s="214" t="s">
        <v>7</v>
      </c>
      <c r="E9" s="214" t="s">
        <v>8</v>
      </c>
      <c r="F9" s="214" t="s">
        <v>6</v>
      </c>
      <c r="G9" s="214" t="s">
        <v>7</v>
      </c>
      <c r="H9" s="215" t="s">
        <v>8</v>
      </c>
      <c r="I9" s="7"/>
      <c r="J9" s="175">
        <v>10</v>
      </c>
      <c r="K9" s="225">
        <v>52</v>
      </c>
      <c r="L9" s="226">
        <v>10</v>
      </c>
      <c r="M9" s="227">
        <v>44</v>
      </c>
      <c r="O9" s="216" t="s">
        <v>244</v>
      </c>
      <c r="P9" s="217" t="s">
        <v>257</v>
      </c>
      <c r="Q9" s="218">
        <v>1</v>
      </c>
      <c r="S9" s="219">
        <v>4</v>
      </c>
      <c r="T9" s="218">
        <v>2</v>
      </c>
    </row>
    <row r="10" spans="3:20" ht="15">
      <c r="C10" s="216">
        <v>0</v>
      </c>
      <c r="D10" s="214">
        <v>110</v>
      </c>
      <c r="E10" s="214" t="e">
        <f>IF(OR(D7=0,H4="Kg"),0,MIN(INT((D7-IF(LEFT($C$7,1)="S",$D$22,$D$23))/(2*D10)),C10/2))</f>
        <v>#N/A</v>
      </c>
      <c r="F10" s="231">
        <v>0</v>
      </c>
      <c r="G10" s="214">
        <v>50</v>
      </c>
      <c r="H10" s="215" t="e">
        <f>IF(OR(G7=0,H4="Lb"),0,MIN(INT((G7-IF(LEFT($C$7,1)="S",$G$22,$G$23))/(2*G10)),F10/2))</f>
        <v>#N/A</v>
      </c>
      <c r="I10" s="7"/>
      <c r="J10" s="175">
        <f>IF(K9="SHW",1000,IF(K10="",J9+1,IF(ISERROR(VLOOKUP(K9,DATA!$F$32:$G$59,2,FALSE)),K9,VLOOKUP(K9,DATA!$F$32:$G$59,2,FALSE))+0.0001))</f>
        <v>52.0001</v>
      </c>
      <c r="K10" s="225">
        <v>56</v>
      </c>
      <c r="L10" s="226">
        <f>IF(M9="SHW",1000,IF(M10="",L9+1,IF(ISERROR(VLOOKUP(M9,DATA!$F$32:$G$59,2,FALSE)),M9,VLOOKUP(M9,DATA!$F$32:$G$59,2,FALSE))+0.0001))</f>
        <v>44.0001</v>
      </c>
      <c r="M10" s="227">
        <v>48</v>
      </c>
      <c r="O10" s="216" t="s">
        <v>246</v>
      </c>
      <c r="P10" s="217" t="s">
        <v>213</v>
      </c>
      <c r="Q10" s="218">
        <v>1</v>
      </c>
      <c r="S10" s="219">
        <v>5</v>
      </c>
      <c r="T10" s="218">
        <v>1</v>
      </c>
    </row>
    <row r="11" spans="3:20" ht="15">
      <c r="C11" s="216">
        <v>2</v>
      </c>
      <c r="D11" s="214">
        <v>100</v>
      </c>
      <c r="E11" s="214" t="e">
        <f>IF(OR(D7=0,H4="Kg"),0,MIN(INT((D7-IF(LEFT($C$7,1)="S",$D$22,$D$23)-2*E10*D10)/(2*D11)),C11/2))</f>
        <v>#N/A</v>
      </c>
      <c r="F11" s="231">
        <v>0</v>
      </c>
      <c r="G11" s="214">
        <v>45</v>
      </c>
      <c r="H11" s="215" t="e">
        <f>IF(OR(G7=0,H4="Lb"),0,MIN(INT((G7-IF(LEFT($C$7,1)="S",$G$22,$G$23)-2*H10*G10)/(2*G11)),F11/2))</f>
        <v>#N/A</v>
      </c>
      <c r="I11" s="7"/>
      <c r="J11" s="175">
        <f>IF(K10="SHW",1000,IF(K11="",J10+1,IF(ISERROR(VLOOKUP(K10,DATA!$F$32:$G$59,2,FALSE)),K10,VLOOKUP(K10,DATA!$F$32:$G$59,2,FALSE))+0.001))</f>
        <v>56.001</v>
      </c>
      <c r="K11" s="225">
        <v>60</v>
      </c>
      <c r="L11" s="226">
        <f>IF(M10="SHW",1000,IF(M11="",L10+1,IF(ISERROR(VLOOKUP(M10,DATA!$F$32:$G$59,2,FALSE)),M10,VLOOKUP(M10,DATA!$F$32:$G$59,2,FALSE))+0.001))</f>
        <v>48.001</v>
      </c>
      <c r="M11" s="227">
        <v>52</v>
      </c>
      <c r="O11" s="216" t="s">
        <v>245</v>
      </c>
      <c r="P11" s="217" t="s">
        <v>214</v>
      </c>
      <c r="Q11" s="218">
        <v>1</v>
      </c>
      <c r="S11" s="219"/>
      <c r="T11" s="218">
        <v>0</v>
      </c>
    </row>
    <row r="12" spans="3:20" ht="15">
      <c r="C12" s="216">
        <v>0</v>
      </c>
      <c r="D12" s="214">
        <v>50</v>
      </c>
      <c r="E12" s="214" t="e">
        <f>IF(OR(D7=0,H4="Kg"),0,MIN(INT((D7-IF(LEFT($C$7,1)="S",$D$22,$D$23)-2*E10*D10-2*E11*D11)/(2*D12)),C12/2))</f>
        <v>#N/A</v>
      </c>
      <c r="F12" s="231">
        <v>14</v>
      </c>
      <c r="G12" s="214">
        <v>25</v>
      </c>
      <c r="H12" s="215" t="e">
        <f>IF(OR(G7=0,H4="Lb"),0,MIN(INT((G7-IF(LEFT($C$7,1)="S",$G$22,$G$23)-2*H10*G10-2*H11*G11)/(2*G12)),F12/2))</f>
        <v>#N/A</v>
      </c>
      <c r="I12" s="7"/>
      <c r="J12" s="175">
        <f>IF(K11="SHW",1000,IF(K12="",J11+1,IF(ISERROR(VLOOKUP(K11,DATA!$F$32:$G$59,2,FALSE)),K11,VLOOKUP(K11,DATA!$F$32:$G$59,2,FALSE))+0.001))</f>
        <v>60.001</v>
      </c>
      <c r="K12" s="225">
        <v>67.5</v>
      </c>
      <c r="L12" s="226">
        <f>IF(M11="SHW",1000,IF(M12="",L11+1,IF(ISERROR(VLOOKUP(M11,DATA!$F$32:$G$59,2,FALSE)),M11,VLOOKUP(M11,DATA!$F$32:$G$59,2,FALSE))+0.001))</f>
        <v>52.001</v>
      </c>
      <c r="M12" s="227">
        <v>56</v>
      </c>
      <c r="O12" s="216" t="s">
        <v>247</v>
      </c>
      <c r="P12" s="217" t="s">
        <v>215</v>
      </c>
      <c r="Q12" s="218">
        <v>1</v>
      </c>
      <c r="S12" s="219"/>
      <c r="T12" s="218">
        <v>0</v>
      </c>
    </row>
    <row r="13" spans="3:20" ht="15">
      <c r="C13" s="216">
        <v>6</v>
      </c>
      <c r="D13" s="214">
        <v>45</v>
      </c>
      <c r="E13" s="214" t="e">
        <f>IF(OR(D7=0,H4="Kg"),0,MIN(INT((D7-IF(LEFT($C$7,1)="S",$D$22,$D$23)-2*E10*D10-2*E11*D11-2*E12*D12)/(2*D13)),C13/2))</f>
        <v>#N/A</v>
      </c>
      <c r="F13" s="231">
        <v>4</v>
      </c>
      <c r="G13" s="214">
        <v>20</v>
      </c>
      <c r="H13" s="215" t="e">
        <f>IF(OR(G7=0,H4="Lb"),0,MIN(INT((G7-IF(LEFT($C$7,1)="S",$G$22,$G$23)-2*H10*G10-2*H11*G11-2*H12*G12)/(2*G13)),F13/2))</f>
        <v>#N/A</v>
      </c>
      <c r="I13" s="7"/>
      <c r="J13" s="175">
        <f>IF(K12="SHW",1000,IF(K13="",J12+1,IF(ISERROR(VLOOKUP(K12,DATA!$F$32:$G$59,2,FALSE)),K12,VLOOKUP(K12,DATA!$F$32:$G$59,2,FALSE))+0.001))</f>
        <v>67.501</v>
      </c>
      <c r="K13" s="225">
        <v>75</v>
      </c>
      <c r="L13" s="226">
        <f>IF(M12="SHW",1000,IF(M13="",L12+1,IF(ISERROR(VLOOKUP(M12,DATA!$F$32:$G$59,2,FALSE)),M12,VLOOKUP(M12,DATA!$F$32:$G$59,2,FALSE))+0.001))</f>
        <v>56.001</v>
      </c>
      <c r="M13" s="227">
        <v>60</v>
      </c>
      <c r="O13" s="216" t="s">
        <v>248</v>
      </c>
      <c r="P13" s="217" t="s">
        <v>216</v>
      </c>
      <c r="Q13" s="218">
        <v>1</v>
      </c>
      <c r="S13" s="219"/>
      <c r="T13" s="218">
        <v>0</v>
      </c>
    </row>
    <row r="14" spans="3:20" ht="15">
      <c r="C14" s="216">
        <v>4</v>
      </c>
      <c r="D14" s="214">
        <v>35</v>
      </c>
      <c r="E14" s="214" t="e">
        <f>IF(OR(D7=0,H4="Kg"),0,MIN(INT((D7-IF(LEFT($C$7,1)="S",$D$22,$D$23)-2*E10*D10-2*E11*D11-2*E12*D12-2*E13*D13)/(2*D14)),C14/2))</f>
        <v>#N/A</v>
      </c>
      <c r="F14" s="231">
        <v>2</v>
      </c>
      <c r="G14" s="214">
        <v>15</v>
      </c>
      <c r="H14" s="215" t="e">
        <f>IF(OR(G7=0,H4="Lb"),0,MIN(INT((G7-IF(LEFT($C$7,1)="S",$G$22,$G$23)-2*H10*G10-2*H11*G11-2*H12*G12-2*H13*G13)/(2*G14)),F14/2))</f>
        <v>#N/A</v>
      </c>
      <c r="I14" s="7"/>
      <c r="J14" s="175">
        <f>IF(K13="SHW",1000,IF(K14="",J13+1,IF(ISERROR(VLOOKUP(K13,DATA!$F$32:$G$59,2,FALSE)),K13,VLOOKUP(K13,DATA!$F$32:$G$59,2,FALSE))+0.001))</f>
        <v>75.001</v>
      </c>
      <c r="K14" s="225">
        <v>82.5</v>
      </c>
      <c r="L14" s="226">
        <f>IF(M13="SHW",1000,IF(M14="",L13+1,IF(ISERROR(VLOOKUP(M13,DATA!$F$32:$G$59,2,FALSE)),M13,VLOOKUP(M13,DATA!$F$32:$G$59,2,FALSE))+0.001))</f>
        <v>60.001</v>
      </c>
      <c r="M14" s="227">
        <v>67.5</v>
      </c>
      <c r="O14" s="216" t="s">
        <v>249</v>
      </c>
      <c r="P14" s="217" t="s">
        <v>217</v>
      </c>
      <c r="Q14" s="218">
        <v>1</v>
      </c>
      <c r="S14" s="219"/>
      <c r="T14" s="218">
        <v>0</v>
      </c>
    </row>
    <row r="15" spans="3:20" ht="15.75" thickBot="1">
      <c r="C15" s="216">
        <v>2</v>
      </c>
      <c r="D15" s="214">
        <v>25</v>
      </c>
      <c r="E15" s="214" t="e">
        <f>IF(OR(D7=0,H4="Kg"),0,MIN(INT((D7-IF(LEFT($C$7,1)="S",$D$22,$D$23)-2*E10*D10-2*E11*D11-2*E12*D12-2*E13*D13-2*E14*D14)/(2*D15)),C15/2))</f>
        <v>#N/A</v>
      </c>
      <c r="F15" s="231">
        <v>2</v>
      </c>
      <c r="G15" s="214">
        <v>10</v>
      </c>
      <c r="H15" s="215" t="e">
        <f>IF(OR(G7=0,H4="Lb"),0,MIN(INT((G7-IF(LEFT($C$7,1)="S",$G$22,$G$23)-2*H10*G10-2*H11*G11-2*H12*G12-2*H13*G13-2*H14*G14)/(2*G15)),F15/2))</f>
        <v>#N/A</v>
      </c>
      <c r="I15" s="7"/>
      <c r="J15" s="175">
        <f>IF(K14="SHW",1000,IF(K15="",J14+1,IF(ISERROR(VLOOKUP(K14,DATA!$F$32:$G$59,2,FALSE)),K14,VLOOKUP(K14,DATA!$F$32:$G$59,2,FALSE))+0.001))</f>
        <v>82.501</v>
      </c>
      <c r="K15" s="225">
        <v>90</v>
      </c>
      <c r="L15" s="226">
        <f>IF(M14="SHW",1000,IF(M15="",L14+1,IF(ISERROR(VLOOKUP(M14,DATA!$F$32:$G$59,2,FALSE)),M14,VLOOKUP(M14,DATA!$F$32:$G$59,2,FALSE))+0.001))</f>
        <v>67.501</v>
      </c>
      <c r="M15" s="227">
        <v>75</v>
      </c>
      <c r="O15" s="216" t="s">
        <v>250</v>
      </c>
      <c r="P15" s="217" t="s">
        <v>218</v>
      </c>
      <c r="Q15" s="218">
        <v>1</v>
      </c>
      <c r="S15" s="220"/>
      <c r="T15" s="221">
        <v>0</v>
      </c>
    </row>
    <row r="16" spans="3:17" ht="15">
      <c r="C16" s="216">
        <v>6</v>
      </c>
      <c r="D16" s="214">
        <v>10</v>
      </c>
      <c r="E16" s="214" t="e">
        <f>IF(OR(D7=0,H4="Kg"),0,MIN(INT((D7-IF(LEFT($C$7,1)="S",$D$22,$D$23)-2*E10*D10-2*E11*D11-2*E12*D12-2*E13*D13-2*E14*D14-2*E15*D15)/(2*D16)),C16/2))</f>
        <v>#N/A</v>
      </c>
      <c r="F16" s="231">
        <v>2</v>
      </c>
      <c r="G16" s="214">
        <v>5</v>
      </c>
      <c r="H16" s="215" t="e">
        <f>IF(OR(G7=0,H4="Lb"),0,MIN(INT((G7-IF(LEFT($C$7,1)="S",$G$22,$G$23)-2*H10*G10-2*H11*G11-2*H12*G12-2*H13*G13-2*H14*G14-2*H15*G15)/(2*G16)),F16/2))</f>
        <v>#N/A</v>
      </c>
      <c r="I16" s="7"/>
      <c r="J16" s="175">
        <f>IF(K15="SHW",1000,IF(K16="",J15+1,IF(ISERROR(VLOOKUP(K15,DATA!$F$32:$G$59,2,FALSE)),K15,VLOOKUP(K15,DATA!$F$32:$G$59,2,FALSE))+0.001))</f>
        <v>90.001</v>
      </c>
      <c r="K16" s="225">
        <v>100</v>
      </c>
      <c r="L16" s="226">
        <f>IF(M15="SHW",1000,IF(M16="",L15+1,IF(ISERROR(VLOOKUP(M15,DATA!$F$32:$G$59,2,FALSE)),M15,VLOOKUP(M15,DATA!$F$32:$G$59,2,FALSE))+0.001))</f>
        <v>75.001</v>
      </c>
      <c r="M16" s="227">
        <v>82.5</v>
      </c>
      <c r="O16" s="216" t="s">
        <v>251</v>
      </c>
      <c r="P16" s="217" t="s">
        <v>219</v>
      </c>
      <c r="Q16" s="218">
        <v>1</v>
      </c>
    </row>
    <row r="17" spans="3:17" ht="15">
      <c r="C17" s="216">
        <v>4</v>
      </c>
      <c r="D17" s="214">
        <v>5</v>
      </c>
      <c r="E17" s="214" t="e">
        <f>IF(OR(D7=0,H4="Kg"),0,MIN(INT((D7-IF(LEFT($C$7,1)="S",$D$22,$D$23)-2*E10*D10-2*E11*D11-2*E12*D12-2*E13*D13-2*E14*D14-2*E15*D15-2*E16*D16)/(2*D17)),C17/2))</f>
        <v>#N/A</v>
      </c>
      <c r="F17" s="231">
        <v>2</v>
      </c>
      <c r="G17" s="214">
        <v>2.5</v>
      </c>
      <c r="H17" s="215" t="e">
        <f>IF(OR(G7=0,H4="Lb"),0,MIN(INT((G7-IF(LEFT($C$7,1)="S",$G$22,$G$23)-2*H10*G10-2*H11*G11-2*H12*G12-2*H13*G13-2*H14*G14-2*H15*G15-2*H16*G16)/(2*G17)),F17/2))</f>
        <v>#N/A</v>
      </c>
      <c r="I17" s="7"/>
      <c r="J17" s="175">
        <f>IF(K16="SHW",1000,IF(K17="",J16+1,IF(ISERROR(VLOOKUP(K16,DATA!$F$32:$G$59,2,FALSE)),K16,VLOOKUP(K16,DATA!$F$32:$G$59,2,FALSE))+0.001))</f>
        <v>100.001</v>
      </c>
      <c r="K17" s="225">
        <v>110</v>
      </c>
      <c r="L17" s="226">
        <f>IF(M16="SHW",1000,IF(M17="",L16+1,IF(ISERROR(VLOOKUP(M16,DATA!$F$32:$G$59,2,FALSE)),M16,VLOOKUP(M16,DATA!$F$32:$G$59,2,FALSE))+0.001))</f>
        <v>82.501</v>
      </c>
      <c r="M17" s="227">
        <v>90</v>
      </c>
      <c r="O17" s="216" t="s">
        <v>252</v>
      </c>
      <c r="P17" s="217" t="s">
        <v>220</v>
      </c>
      <c r="Q17" s="218">
        <v>1</v>
      </c>
    </row>
    <row r="18" spans="3:17" ht="15">
      <c r="C18" s="216">
        <v>4</v>
      </c>
      <c r="D18" s="214">
        <v>2.5</v>
      </c>
      <c r="E18" s="214" t="e">
        <f>IF(OR(D7=0,H4="Kg"),0,MIN(INT((D7-IF(LEFT($C$7,1)="S",$D$22,$D$23)-2*E10*D10-2*E11*D11-2*E12*D12-2*E13*D13-2*E14*D14-2*E15*D15-2*E16*D16-2*E17*D17)/(2*D18)),C18/2))</f>
        <v>#N/A</v>
      </c>
      <c r="F18" s="231">
        <v>2</v>
      </c>
      <c r="G18" s="214">
        <v>1.25</v>
      </c>
      <c r="H18" s="215" t="e">
        <f>IF(OR(G7=0,H4="Lb"),0,INT((G7-IF(LEFT($C$7,1)="S",$G$22,$G$23)-2*H10*G10-2*H11*G11-2*H12*G12-2*H13*G13-2*H14*G14-2*H15*G15-2*H16*G16-2*H17*G17)/(2*G18)))</f>
        <v>#N/A</v>
      </c>
      <c r="I18" s="7"/>
      <c r="J18" s="175">
        <f>IF(K17="SHW",1000,IF(K18="",J17+1,IF(ISERROR(VLOOKUP(K17,DATA!$F$32:$G$59,2,FALSE)),K17,VLOOKUP(K17,DATA!$F$32:$G$59,2,FALSE))+0.001))</f>
        <v>110.001</v>
      </c>
      <c r="K18" s="225">
        <v>125</v>
      </c>
      <c r="L18" s="226">
        <f>IF(M17="SHW",1000,IF(M18="",L17+1,IF(ISERROR(VLOOKUP(M17,DATA!$F$32:$G$59,2,FALSE)),M17,VLOOKUP(M17,DATA!$F$32:$G$59,2,FALSE))+0.001))</f>
        <v>90.001</v>
      </c>
      <c r="M18" s="227" t="s">
        <v>212</v>
      </c>
      <c r="O18" s="216" t="s">
        <v>253</v>
      </c>
      <c r="P18" s="217" t="s">
        <v>221</v>
      </c>
      <c r="Q18" s="218">
        <v>1</v>
      </c>
    </row>
    <row r="19" spans="3:17" ht="15">
      <c r="C19" s="216">
        <v>0</v>
      </c>
      <c r="D19" s="214">
        <v>1</v>
      </c>
      <c r="E19" s="214" t="e">
        <f>IF(OR(D7=0,H4="Kg"),0,MIN(INT((D7-IF(LEFT($C$7,1)="S",$D$22,$D$23)-2*E10*D10-2*E11*D11-2*E12*D12-2*E13*D13-2*E14*D14-2*E15*D15-2*E16*D16-2*E17*D17-2*E18*D18)/(2*D19)),C19/2))</f>
        <v>#N/A</v>
      </c>
      <c r="F19" s="231">
        <v>4</v>
      </c>
      <c r="G19" s="214">
        <v>0.5</v>
      </c>
      <c r="H19" s="215" t="e">
        <f>IF(OR(G7=0,H4="Lb"),0,INT((G7-IF(LEFT($C$7,1)="S",$G$22,$G$23)-2*H10*G10-2*H11*G11-2*H12*G12-2*H13*G13-2*H14*G14-2*H15*G15-2*H16*G16-2*H17*G17-2*H18*G18)/(2*G19)))</f>
        <v>#N/A</v>
      </c>
      <c r="I19" s="7"/>
      <c r="J19" s="175">
        <f>IF(K18="SHW",1000,IF(K19="",J18+1,IF(ISERROR(VLOOKUP(K18,DATA!$F$32:$G$59,2,FALSE)),K18,VLOOKUP(K18,DATA!$F$32:$G$59,2,FALSE))+0.001))</f>
        <v>125.001</v>
      </c>
      <c r="K19" s="225">
        <v>140</v>
      </c>
      <c r="L19" s="226">
        <f>IF(M18="SHW",1000,IF(M19="",L18+1,IF(ISERROR(VLOOKUP(M18,DATA!$F$32:$G$59,2,FALSE)),M18,VLOOKUP(M18,DATA!$F$32:$G$59,2,FALSE))+0.001))</f>
        <v>91.001</v>
      </c>
      <c r="M19" s="228"/>
      <c r="O19" s="216" t="s">
        <v>254</v>
      </c>
      <c r="P19" s="217" t="s">
        <v>222</v>
      </c>
      <c r="Q19" s="218">
        <v>1</v>
      </c>
    </row>
    <row r="20" spans="3:17" ht="15">
      <c r="C20" s="216">
        <v>0</v>
      </c>
      <c r="D20" s="214">
        <v>0.5</v>
      </c>
      <c r="E20" s="214" t="e">
        <f>IF(OR(D7=0,H4="Kg"),0,MIN(INT((D7-IF(LEFT($C$7,1)="S",$D$22,$D$23)-2*E10*D10-2*E11*D11-2*E12*D12-2*E13*D13-2*E14*D14-2*E15*D15-2*E16*D16-2*E17*D17-2*E18*D18-2*E19*D19)/(2*D20)),C20/2))</f>
        <v>#N/A</v>
      </c>
      <c r="F20" s="231">
        <v>2</v>
      </c>
      <c r="G20" s="214">
        <v>0.25</v>
      </c>
      <c r="H20" s="215" t="e">
        <f>IF(OR(G7=0,H4="Lb"),0,INT((G7-IF(LEFT($C$7,1)="S",$G$22,$G$23)-2*H10*G10-2*H11*G11-2*H12*G12-2*H13*G13-2*H14*G14-2*H15*G15-2*H16*G16-2*H17*G17-2*H18*G18-2*H19*G19)/(2*G20)))</f>
        <v>#N/A</v>
      </c>
      <c r="I20" s="7"/>
      <c r="J20" s="175">
        <f>IF(K19="SHW",1000,IF(K20="",J19+1,IF(ISERROR(VLOOKUP(K19,DATA!$F$32:$G$59,2,FALSE)),K19,VLOOKUP(K19,DATA!$F$32:$G$59,2,FALSE))+0.001))</f>
        <v>140.001</v>
      </c>
      <c r="K20" s="225" t="s">
        <v>211</v>
      </c>
      <c r="L20" s="226">
        <f>IF(M19="SHW",1000,IF(M20="",L19+1,IF(ISERROR(VLOOKUP(M19,DATA!$F$32:$G$59,2,FALSE)),M19,VLOOKUP(M19,DATA!$F$32:$G$59,2,FALSE))+0.001))</f>
        <v>92.001</v>
      </c>
      <c r="M20" s="228"/>
      <c r="O20" s="216" t="s">
        <v>258</v>
      </c>
      <c r="P20" s="217" t="s">
        <v>224</v>
      </c>
      <c r="Q20" s="218">
        <v>1</v>
      </c>
    </row>
    <row r="21" spans="3:17" ht="15">
      <c r="C21" s="276" t="s">
        <v>81</v>
      </c>
      <c r="D21" s="277"/>
      <c r="E21" s="214">
        <v>1</v>
      </c>
      <c r="F21" s="277" t="s">
        <v>81</v>
      </c>
      <c r="G21" s="277"/>
      <c r="H21" s="215">
        <v>1</v>
      </c>
      <c r="I21" s="7"/>
      <c r="J21" s="175">
        <f>IF(K20="SHW",1000,IF(K21="",J20+1,IF(ISERROR(VLOOKUP(K20,DATA!$F$32:$G$59,2,FALSE)),K20,VLOOKUP(K20,DATA!$F$32:$G$59,2,FALSE))+0.001))</f>
        <v>141.001</v>
      </c>
      <c r="K21" s="229"/>
      <c r="L21" s="226">
        <f>IF(M20="SHW",1000,IF(M21="",L20+1,IF(ISERROR(VLOOKUP(M20,DATA!$F$32:$G$59,2,FALSE)),M20,VLOOKUP(M20,DATA!$F$32:$G$59,2,FALSE))+0.001))</f>
        <v>93.001</v>
      </c>
      <c r="M21" s="228"/>
      <c r="O21" s="216" t="s">
        <v>259</v>
      </c>
      <c r="P21" s="217" t="s">
        <v>225</v>
      </c>
      <c r="Q21" s="218">
        <v>1</v>
      </c>
    </row>
    <row r="22" spans="3:17" ht="15">
      <c r="C22" s="213" t="s">
        <v>79</v>
      </c>
      <c r="D22" s="232">
        <v>65</v>
      </c>
      <c r="E22" s="302" t="s">
        <v>62</v>
      </c>
      <c r="F22" s="214" t="s">
        <v>79</v>
      </c>
      <c r="G22" s="233">
        <v>30</v>
      </c>
      <c r="H22" s="306" t="s">
        <v>76</v>
      </c>
      <c r="I22" s="7"/>
      <c r="J22" s="175">
        <f>IF(K21="SHW",1000,IF(K22="",J21+1,IF(ISERROR(VLOOKUP(K21,DATA!$F$32:$G$59,2,FALSE)),K21,VLOOKUP(K21,DATA!$F$32:$G$59,2,FALSE))+0.001))</f>
        <v>142.001</v>
      </c>
      <c r="K22" s="229"/>
      <c r="L22" s="226">
        <f>IF(M21="SHW",1000,IF(M22="",L21+1,IF(ISERROR(VLOOKUP(M21,DATA!$F$32:$G$59,2,FALSE)),M21,VLOOKUP(M21,DATA!$F$32:$G$59,2,FALSE))+0.001))</f>
        <v>94.001</v>
      </c>
      <c r="M22" s="228"/>
      <c r="O22" s="216" t="s">
        <v>260</v>
      </c>
      <c r="P22" s="217" t="s">
        <v>226</v>
      </c>
      <c r="Q22" s="218">
        <v>1</v>
      </c>
    </row>
    <row r="23" spans="3:17" ht="15.75" thickBot="1">
      <c r="C23" s="234" t="s">
        <v>80</v>
      </c>
      <c r="D23" s="235">
        <v>55</v>
      </c>
      <c r="E23" s="303"/>
      <c r="F23" s="236" t="s">
        <v>80</v>
      </c>
      <c r="G23" s="237">
        <v>25</v>
      </c>
      <c r="H23" s="307"/>
      <c r="I23" s="7"/>
      <c r="J23" s="175">
        <f>IF(K22="SHW",1000,IF(K23="",J22+1,IF(ISERROR(VLOOKUP(K22,DATA!$F$32:$G$59,2,FALSE)),K22,VLOOKUP(K22,DATA!$F$32:$G$59,2,FALSE))+0.001))</f>
        <v>143.001</v>
      </c>
      <c r="K23" s="176"/>
      <c r="L23" s="175">
        <f>IF(M22="SHW",1000,IF(M23="",L22+1,IF(ISERROR(VLOOKUP(M22,DATA!$F$32:$G$59,2,FALSE)),M22,VLOOKUP(M22,DATA!$F$32:$G$59,2,FALSE))+0.001))</f>
        <v>95.001</v>
      </c>
      <c r="M23" s="177"/>
      <c r="O23" s="216" t="s">
        <v>261</v>
      </c>
      <c r="P23" s="217" t="s">
        <v>231</v>
      </c>
      <c r="Q23" s="218">
        <v>1</v>
      </c>
    </row>
    <row r="24" spans="8:17" ht="15.75" thickBot="1">
      <c r="H24" s="9"/>
      <c r="I24" s="7"/>
      <c r="O24" s="216" t="s">
        <v>262</v>
      </c>
      <c r="P24" s="217" t="s">
        <v>227</v>
      </c>
      <c r="Q24" s="218">
        <v>1</v>
      </c>
    </row>
    <row r="25" spans="4:17" ht="12.75" customHeight="1">
      <c r="D25" s="325" t="s">
        <v>192</v>
      </c>
      <c r="E25" s="326"/>
      <c r="F25" s="327"/>
      <c r="G25" s="304" t="s">
        <v>207</v>
      </c>
      <c r="H25" s="9"/>
      <c r="I25" s="7"/>
      <c r="O25" s="216" t="s">
        <v>263</v>
      </c>
      <c r="P25" s="217" t="s">
        <v>228</v>
      </c>
      <c r="Q25" s="218">
        <v>1</v>
      </c>
    </row>
    <row r="26" spans="4:17" ht="12.75" customHeight="1" thickBot="1">
      <c r="D26" s="333"/>
      <c r="E26" s="334"/>
      <c r="F26" s="335"/>
      <c r="G26" s="305"/>
      <c r="H26" s="9"/>
      <c r="I26" s="7"/>
      <c r="O26" s="216" t="s">
        <v>264</v>
      </c>
      <c r="P26" s="217" t="s">
        <v>229</v>
      </c>
      <c r="Q26" s="218">
        <v>1</v>
      </c>
    </row>
    <row r="27" spans="8:17" ht="15.75" thickBot="1">
      <c r="H27" s="9"/>
      <c r="I27" s="7"/>
      <c r="O27" s="216" t="s">
        <v>265</v>
      </c>
      <c r="P27" s="217" t="s">
        <v>230</v>
      </c>
      <c r="Q27" s="218">
        <v>1</v>
      </c>
    </row>
    <row r="28" spans="4:17" ht="15">
      <c r="D28" s="336" t="s">
        <v>152</v>
      </c>
      <c r="E28" s="337"/>
      <c r="F28" s="337"/>
      <c r="G28" s="338"/>
      <c r="H28" s="9"/>
      <c r="I28" s="7"/>
      <c r="K28" s="289" t="s">
        <v>159</v>
      </c>
      <c r="L28" s="290"/>
      <c r="M28" s="291"/>
      <c r="O28" s="216" t="s">
        <v>266</v>
      </c>
      <c r="P28" s="217" t="s">
        <v>232</v>
      </c>
      <c r="Q28" s="218">
        <v>1</v>
      </c>
    </row>
    <row r="29" spans="3:17" ht="15.75" thickBot="1">
      <c r="C29" s="75"/>
      <c r="D29" s="339"/>
      <c r="E29" s="340"/>
      <c r="F29" s="340"/>
      <c r="G29" s="341"/>
      <c r="H29" s="9"/>
      <c r="I29" s="7"/>
      <c r="K29" s="292"/>
      <c r="L29" s="293"/>
      <c r="M29" s="294"/>
      <c r="O29" s="216" t="s">
        <v>267</v>
      </c>
      <c r="P29" s="217" t="s">
        <v>233</v>
      </c>
      <c r="Q29" s="218">
        <v>1</v>
      </c>
    </row>
    <row r="30" spans="8:17" ht="15">
      <c r="H30" s="9"/>
      <c r="I30" s="7"/>
      <c r="K30" s="308" t="s">
        <v>210</v>
      </c>
      <c r="L30" s="309"/>
      <c r="M30" s="310"/>
      <c r="O30" s="216" t="s">
        <v>268</v>
      </c>
      <c r="P30" s="217" t="s">
        <v>234</v>
      </c>
      <c r="Q30" s="218">
        <v>1</v>
      </c>
    </row>
    <row r="31" spans="11:17" ht="15">
      <c r="K31" s="311"/>
      <c r="L31" s="312"/>
      <c r="M31" s="313"/>
      <c r="O31" s="216" t="s">
        <v>269</v>
      </c>
      <c r="P31" s="217" t="s">
        <v>235</v>
      </c>
      <c r="Q31" s="218">
        <v>1</v>
      </c>
    </row>
    <row r="32" spans="15:17" ht="15.75" thickBot="1">
      <c r="O32" s="216" t="s">
        <v>270</v>
      </c>
      <c r="P32" s="217" t="s">
        <v>236</v>
      </c>
      <c r="Q32" s="218">
        <v>1</v>
      </c>
    </row>
    <row r="33" spans="3:17" ht="15">
      <c r="C33" s="280" t="s">
        <v>195</v>
      </c>
      <c r="D33" s="281"/>
      <c r="E33" s="281"/>
      <c r="F33" s="281" t="s">
        <v>204</v>
      </c>
      <c r="G33" s="281"/>
      <c r="H33" s="282"/>
      <c r="O33" s="216" t="s">
        <v>271</v>
      </c>
      <c r="P33" s="217" t="s">
        <v>237</v>
      </c>
      <c r="Q33" s="218">
        <v>1</v>
      </c>
    </row>
    <row r="34" spans="3:17" ht="15.75">
      <c r="C34" s="274" t="s">
        <v>196</v>
      </c>
      <c r="D34" s="275"/>
      <c r="E34" s="278" t="s">
        <v>197</v>
      </c>
      <c r="F34" s="278"/>
      <c r="G34" s="278"/>
      <c r="H34" s="279"/>
      <c r="O34" s="238" t="s">
        <v>240</v>
      </c>
      <c r="P34" s="239" t="s">
        <v>238</v>
      </c>
      <c r="Q34" s="240">
        <v>1</v>
      </c>
    </row>
    <row r="35" spans="3:17" ht="15.75">
      <c r="C35" s="274" t="s">
        <v>198</v>
      </c>
      <c r="D35" s="275"/>
      <c r="E35" s="263" t="s">
        <v>199</v>
      </c>
      <c r="F35" s="264"/>
      <c r="G35" s="264"/>
      <c r="H35" s="265"/>
      <c r="O35" s="238" t="s">
        <v>241</v>
      </c>
      <c r="P35" s="239" t="s">
        <v>239</v>
      </c>
      <c r="Q35" s="240">
        <v>1</v>
      </c>
    </row>
    <row r="36" spans="3:8" ht="13.5" thickBot="1">
      <c r="C36" s="272" t="s">
        <v>200</v>
      </c>
      <c r="D36" s="273"/>
      <c r="E36" s="266" t="s">
        <v>202</v>
      </c>
      <c r="F36" s="267"/>
      <c r="G36" s="267"/>
      <c r="H36" s="268"/>
    </row>
    <row r="37" spans="15:17" ht="13.5" thickBot="1">
      <c r="O37" s="8"/>
      <c r="P37" s="128"/>
      <c r="Q37" s="125"/>
    </row>
    <row r="38" spans="3:17" ht="13.5" thickBot="1">
      <c r="C38" s="212"/>
      <c r="D38" s="211"/>
      <c r="E38" s="270" t="s">
        <v>201</v>
      </c>
      <c r="F38" s="271"/>
      <c r="G38" s="210"/>
      <c r="H38" s="210"/>
      <c r="O38" s="8"/>
      <c r="P38" s="128"/>
      <c r="Q38" s="125"/>
    </row>
    <row r="39" spans="3:17" ht="12.75">
      <c r="C39" s="269"/>
      <c r="D39" s="269"/>
      <c r="E39" s="269"/>
      <c r="F39" s="269"/>
      <c r="G39" s="269"/>
      <c r="H39" s="269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468"/>
  <sheetViews>
    <sheetView showZeros="0" tabSelected="1" zoomScalePageLayoutView="0" workbookViewId="0" topLeftCell="C1">
      <pane ySplit="2" topLeftCell="A16" activePane="bottomLeft" state="frozen"/>
      <selection pane="topLeft" activeCell="B1" sqref="B1"/>
      <selection pane="bottomLeft" activeCell="X10" sqref="X9:X10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4.71093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6" width="5.7109375" style="47" customWidth="1"/>
    <col min="27" max="27" width="5.7109375" style="47" hidden="1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35" ht="28.5" customHeight="1" thickBot="1">
      <c r="C1" s="154">
        <f>Setup!K2</f>
        <v>0</v>
      </c>
      <c r="D1" s="365">
        <f>Setup!C2</f>
        <v>0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7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158" t="s">
        <v>21</v>
      </c>
      <c r="AB2" s="160" t="str">
        <f>Lifting!AB8</f>
        <v>PL Total</v>
      </c>
      <c r="AC2" s="161" t="s">
        <v>134</v>
      </c>
      <c r="AD2" s="161" t="s">
        <v>139</v>
      </c>
      <c r="AE2" s="161" t="s">
        <v>144</v>
      </c>
      <c r="AF2" s="161" t="s">
        <v>31</v>
      </c>
      <c r="AG2" s="161" t="s">
        <v>38</v>
      </c>
      <c r="AH2" s="161" t="s">
        <v>45</v>
      </c>
      <c r="AI2" s="162" t="s">
        <v>145</v>
      </c>
    </row>
    <row r="3" spans="2:35" s="246" customFormat="1" ht="14.25" customHeight="1">
      <c r="B3" s="242"/>
      <c r="C3" s="241" t="s">
        <v>283</v>
      </c>
      <c r="D3" s="242" t="s">
        <v>293</v>
      </c>
      <c r="E3" s="242" t="s">
        <v>284</v>
      </c>
      <c r="F3" s="242">
        <v>58</v>
      </c>
      <c r="G3" s="242">
        <v>60</v>
      </c>
      <c r="H3" s="243" t="s">
        <v>276</v>
      </c>
      <c r="I3" s="242"/>
      <c r="J3" s="242"/>
      <c r="K3" s="242">
        <v>125</v>
      </c>
      <c r="L3" s="242">
        <v>135</v>
      </c>
      <c r="M3" s="245">
        <v>145</v>
      </c>
      <c r="N3" s="242"/>
      <c r="O3" s="242"/>
      <c r="P3" s="242"/>
      <c r="Q3" s="242">
        <v>55</v>
      </c>
      <c r="R3" s="242">
        <v>60</v>
      </c>
      <c r="S3" s="245">
        <v>65</v>
      </c>
      <c r="T3" s="242"/>
      <c r="U3" s="242"/>
      <c r="V3" s="242"/>
      <c r="W3" s="245">
        <v>151</v>
      </c>
      <c r="X3" s="251">
        <v>155</v>
      </c>
      <c r="Y3" s="251">
        <v>160</v>
      </c>
      <c r="Z3" s="251">
        <v>162.5</v>
      </c>
      <c r="AA3" s="242"/>
      <c r="AB3" s="247">
        <f>L3+R3+Z3</f>
        <v>357.5</v>
      </c>
      <c r="AC3" s="248">
        <v>314.67</v>
      </c>
      <c r="AD3" s="248"/>
      <c r="AE3" s="249"/>
      <c r="AF3" s="249"/>
      <c r="AG3" s="248"/>
      <c r="AH3" s="248"/>
      <c r="AI3" s="250"/>
    </row>
    <row r="4" spans="2:35" s="246" customFormat="1" ht="14.25" customHeight="1">
      <c r="B4" s="242"/>
      <c r="C4" s="241" t="s">
        <v>275</v>
      </c>
      <c r="D4" s="242" t="s">
        <v>294</v>
      </c>
      <c r="E4" s="242" t="s">
        <v>272</v>
      </c>
      <c r="F4" s="242">
        <v>61.4</v>
      </c>
      <c r="G4" s="242">
        <v>67.5</v>
      </c>
      <c r="H4" s="243" t="s">
        <v>276</v>
      </c>
      <c r="I4" s="242"/>
      <c r="J4" s="242"/>
      <c r="K4" s="242">
        <v>90</v>
      </c>
      <c r="L4" s="242">
        <v>100</v>
      </c>
      <c r="M4" s="245">
        <v>113</v>
      </c>
      <c r="N4" s="242"/>
      <c r="O4" s="242"/>
      <c r="P4" s="242"/>
      <c r="Q4" s="242">
        <v>45</v>
      </c>
      <c r="R4" s="242">
        <v>50</v>
      </c>
      <c r="S4" s="245">
        <v>55</v>
      </c>
      <c r="T4" s="242"/>
      <c r="U4" s="242"/>
      <c r="V4" s="242"/>
      <c r="W4" s="251">
        <v>130</v>
      </c>
      <c r="X4" s="245">
        <v>145</v>
      </c>
      <c r="Y4" s="245">
        <v>145</v>
      </c>
      <c r="Z4" s="242"/>
      <c r="AA4" s="242"/>
      <c r="AB4" s="247">
        <f>L4+R4+W4</f>
        <v>280</v>
      </c>
      <c r="AC4" s="248">
        <v>306.66</v>
      </c>
      <c r="AD4" s="248"/>
      <c r="AE4" s="249"/>
      <c r="AF4" s="249"/>
      <c r="AG4" s="248"/>
      <c r="AH4" s="248"/>
      <c r="AI4" s="250"/>
    </row>
    <row r="5" spans="2:35" s="246" customFormat="1" ht="14.25" customHeight="1">
      <c r="B5" s="242"/>
      <c r="C5" s="241" t="s">
        <v>288</v>
      </c>
      <c r="D5" s="242" t="s">
        <v>293</v>
      </c>
      <c r="E5" s="242" t="s">
        <v>272</v>
      </c>
      <c r="F5" s="242">
        <v>65.5</v>
      </c>
      <c r="G5" s="242">
        <v>67.5</v>
      </c>
      <c r="H5" s="243" t="s">
        <v>276</v>
      </c>
      <c r="I5" s="242"/>
      <c r="J5" s="242"/>
      <c r="K5" s="242">
        <v>160</v>
      </c>
      <c r="L5" s="245">
        <v>175</v>
      </c>
      <c r="M5" s="245">
        <v>175</v>
      </c>
      <c r="N5" s="242"/>
      <c r="O5" s="242"/>
      <c r="P5" s="242"/>
      <c r="Q5" s="242">
        <v>115</v>
      </c>
      <c r="R5" s="251">
        <v>125</v>
      </c>
      <c r="S5" s="251">
        <v>127.5</v>
      </c>
      <c r="T5" s="245">
        <v>130</v>
      </c>
      <c r="U5" s="242"/>
      <c r="V5" s="242"/>
      <c r="W5" s="251">
        <v>180</v>
      </c>
      <c r="X5" s="251">
        <v>190</v>
      </c>
      <c r="Y5" s="251">
        <v>200</v>
      </c>
      <c r="Z5" s="245">
        <v>205</v>
      </c>
      <c r="AA5" s="242"/>
      <c r="AB5" s="247">
        <f>K5+S5+Y5</f>
        <v>487.5</v>
      </c>
      <c r="AC5" s="248">
        <v>385.17</v>
      </c>
      <c r="AD5" s="248"/>
      <c r="AE5" s="249"/>
      <c r="AF5" s="249"/>
      <c r="AG5" s="248"/>
      <c r="AH5" s="248"/>
      <c r="AI5" s="250"/>
    </row>
    <row r="6" spans="2:35" s="246" customFormat="1" ht="14.25" customHeight="1">
      <c r="B6" s="242"/>
      <c r="C6" s="241" t="s">
        <v>287</v>
      </c>
      <c r="D6" s="242" t="s">
        <v>295</v>
      </c>
      <c r="E6" s="242" t="s">
        <v>273</v>
      </c>
      <c r="F6" s="242">
        <v>71.7</v>
      </c>
      <c r="G6" s="242">
        <v>75</v>
      </c>
      <c r="H6" s="243" t="s">
        <v>276</v>
      </c>
      <c r="I6" s="242"/>
      <c r="J6" s="242"/>
      <c r="K6" s="242">
        <v>160</v>
      </c>
      <c r="L6" s="245">
        <v>182.5</v>
      </c>
      <c r="M6" s="245">
        <v>182.5</v>
      </c>
      <c r="N6" s="242"/>
      <c r="O6" s="242"/>
      <c r="P6" s="242"/>
      <c r="Q6" s="242">
        <v>100</v>
      </c>
      <c r="R6" s="242">
        <v>120</v>
      </c>
      <c r="S6" s="245">
        <v>128</v>
      </c>
      <c r="T6" s="242"/>
      <c r="U6" s="242"/>
      <c r="V6" s="242"/>
      <c r="W6" s="245">
        <v>160</v>
      </c>
      <c r="X6" s="242">
        <v>160</v>
      </c>
      <c r="Y6" s="251">
        <v>182</v>
      </c>
      <c r="Z6" s="251">
        <v>200</v>
      </c>
      <c r="AA6" s="242"/>
      <c r="AB6" s="247">
        <f>K6+R6+Z6</f>
        <v>480</v>
      </c>
      <c r="AC6" s="248">
        <v>353.28</v>
      </c>
      <c r="AD6" s="248"/>
      <c r="AE6" s="249"/>
      <c r="AF6" s="249"/>
      <c r="AG6" s="248"/>
      <c r="AH6" s="248"/>
      <c r="AI6" s="250"/>
    </row>
    <row r="7" spans="2:35" s="246" customFormat="1" ht="14.25" customHeight="1">
      <c r="B7" s="242"/>
      <c r="C7" s="241" t="s">
        <v>297</v>
      </c>
      <c r="D7" s="242" t="s">
        <v>293</v>
      </c>
      <c r="E7" s="242" t="s">
        <v>272</v>
      </c>
      <c r="F7" s="242">
        <v>73.6</v>
      </c>
      <c r="G7" s="242">
        <v>75</v>
      </c>
      <c r="H7" s="243" t="s">
        <v>276</v>
      </c>
      <c r="I7" s="242"/>
      <c r="J7" s="242"/>
      <c r="K7" s="245">
        <v>180</v>
      </c>
      <c r="L7" s="242">
        <v>180</v>
      </c>
      <c r="M7" s="242">
        <v>190</v>
      </c>
      <c r="N7" s="242"/>
      <c r="O7" s="242"/>
      <c r="P7" s="242"/>
      <c r="Q7" s="242">
        <v>112</v>
      </c>
      <c r="R7" s="245">
        <v>120</v>
      </c>
      <c r="S7" s="242">
        <v>120</v>
      </c>
      <c r="T7" s="242"/>
      <c r="U7" s="242"/>
      <c r="V7" s="242"/>
      <c r="W7" s="251">
        <v>215</v>
      </c>
      <c r="X7" s="251">
        <v>225</v>
      </c>
      <c r="Y7" s="245">
        <v>235</v>
      </c>
      <c r="Z7" s="242"/>
      <c r="AA7" s="242"/>
      <c r="AB7" s="262">
        <f>M7+S7+X7</f>
        <v>535</v>
      </c>
      <c r="AC7" s="248">
        <v>386.32</v>
      </c>
      <c r="AD7" s="248"/>
      <c r="AE7" s="249"/>
      <c r="AF7" s="249"/>
      <c r="AG7" s="248"/>
      <c r="AH7" s="248"/>
      <c r="AI7" s="250"/>
    </row>
    <row r="8" spans="2:35" s="246" customFormat="1" ht="14.25" customHeight="1">
      <c r="B8" s="242"/>
      <c r="C8" s="241" t="s">
        <v>281</v>
      </c>
      <c r="D8" s="242" t="s">
        <v>294</v>
      </c>
      <c r="E8" s="242" t="s">
        <v>272</v>
      </c>
      <c r="F8" s="242">
        <v>74.6</v>
      </c>
      <c r="G8" s="242">
        <v>75</v>
      </c>
      <c r="H8" s="243" t="s">
        <v>280</v>
      </c>
      <c r="I8" s="242"/>
      <c r="J8" s="242"/>
      <c r="K8" s="242">
        <v>220</v>
      </c>
      <c r="L8" s="242">
        <v>240</v>
      </c>
      <c r="M8" s="245">
        <v>251</v>
      </c>
      <c r="N8" s="242"/>
      <c r="O8" s="242"/>
      <c r="P8" s="242"/>
      <c r="Q8" s="242">
        <v>130</v>
      </c>
      <c r="R8" s="242">
        <v>140</v>
      </c>
      <c r="S8" s="245">
        <v>155</v>
      </c>
      <c r="T8" s="242"/>
      <c r="U8" s="242"/>
      <c r="V8" s="242"/>
      <c r="W8" s="251">
        <v>240</v>
      </c>
      <c r="X8" s="251">
        <v>260</v>
      </c>
      <c r="Y8" s="245">
        <v>270</v>
      </c>
      <c r="Z8" s="242"/>
      <c r="AA8" s="242"/>
      <c r="AB8" s="247">
        <f>L8+R8+X8</f>
        <v>640</v>
      </c>
      <c r="AC8" s="248">
        <v>457.73</v>
      </c>
      <c r="AD8" s="248"/>
      <c r="AE8" s="249"/>
      <c r="AF8" s="249"/>
      <c r="AG8" s="248"/>
      <c r="AH8" s="248"/>
      <c r="AI8" s="250"/>
    </row>
    <row r="9" spans="2:35" s="246" customFormat="1" ht="14.25" customHeight="1">
      <c r="B9" s="242"/>
      <c r="C9" s="241" t="s">
        <v>292</v>
      </c>
      <c r="D9" s="242" t="s">
        <v>293</v>
      </c>
      <c r="E9" s="242" t="s">
        <v>274</v>
      </c>
      <c r="F9" s="242">
        <v>75</v>
      </c>
      <c r="G9" s="242">
        <v>75</v>
      </c>
      <c r="H9" s="243" t="s">
        <v>276</v>
      </c>
      <c r="I9" s="242"/>
      <c r="J9" s="242"/>
      <c r="K9" s="242">
        <v>185</v>
      </c>
      <c r="L9" s="251">
        <v>200</v>
      </c>
      <c r="M9" s="245">
        <v>210</v>
      </c>
      <c r="N9" s="242"/>
      <c r="O9" s="242"/>
      <c r="P9" s="242"/>
      <c r="Q9" s="242">
        <v>105</v>
      </c>
      <c r="R9" s="242">
        <v>110</v>
      </c>
      <c r="S9" s="245">
        <v>115</v>
      </c>
      <c r="T9" s="242"/>
      <c r="U9" s="242"/>
      <c r="V9" s="242"/>
      <c r="W9" s="242">
        <v>200</v>
      </c>
      <c r="X9" s="251">
        <v>212</v>
      </c>
      <c r="Y9" s="251">
        <v>217.5</v>
      </c>
      <c r="Z9" s="245">
        <v>220</v>
      </c>
      <c r="AA9" s="242"/>
      <c r="AB9" s="262">
        <f>L9+R9+Y9</f>
        <v>527.5</v>
      </c>
      <c r="AC9" s="248">
        <v>375.9</v>
      </c>
      <c r="AD9" s="248"/>
      <c r="AE9" s="249"/>
      <c r="AF9" s="249"/>
      <c r="AG9" s="248"/>
      <c r="AH9" s="248"/>
      <c r="AI9" s="250"/>
    </row>
    <row r="10" spans="2:35" s="246" customFormat="1" ht="14.25" customHeight="1">
      <c r="B10" s="242"/>
      <c r="C10" s="241"/>
      <c r="D10" s="242"/>
      <c r="E10" s="242"/>
      <c r="F10" s="242"/>
      <c r="G10" s="242"/>
      <c r="H10" s="243"/>
      <c r="I10" s="242"/>
      <c r="J10" s="242"/>
      <c r="K10" s="242"/>
      <c r="L10" s="242"/>
      <c r="M10" s="242"/>
      <c r="N10" s="245"/>
      <c r="O10" s="242"/>
      <c r="P10" s="242"/>
      <c r="Q10" s="245"/>
      <c r="R10" s="242"/>
      <c r="S10" s="242"/>
      <c r="T10" s="242"/>
      <c r="U10" s="242"/>
      <c r="V10" s="242"/>
      <c r="W10" s="242"/>
      <c r="X10" s="242"/>
      <c r="Y10" s="245"/>
      <c r="Z10" s="242"/>
      <c r="AA10" s="242"/>
      <c r="AB10" s="247"/>
      <c r="AC10" s="248"/>
      <c r="AD10" s="248"/>
      <c r="AE10" s="249"/>
      <c r="AF10" s="249"/>
      <c r="AG10" s="248"/>
      <c r="AH10" s="248"/>
      <c r="AI10" s="250"/>
    </row>
    <row r="11" spans="2:35" s="246" customFormat="1" ht="14.25" customHeight="1">
      <c r="B11" s="242"/>
      <c r="C11" s="241" t="s">
        <v>290</v>
      </c>
      <c r="D11" s="242" t="s">
        <v>294</v>
      </c>
      <c r="E11" s="242" t="s">
        <v>273</v>
      </c>
      <c r="F11" s="242">
        <v>82.3</v>
      </c>
      <c r="G11" s="242">
        <v>82.5</v>
      </c>
      <c r="H11" s="243" t="s">
        <v>280</v>
      </c>
      <c r="I11" s="242"/>
      <c r="J11" s="242"/>
      <c r="K11" s="242">
        <v>220</v>
      </c>
      <c r="L11" s="245">
        <v>230</v>
      </c>
      <c r="M11" s="245">
        <v>230</v>
      </c>
      <c r="N11" s="242"/>
      <c r="O11" s="242"/>
      <c r="P11" s="242"/>
      <c r="Q11" s="242">
        <v>105</v>
      </c>
      <c r="R11" s="242">
        <v>110</v>
      </c>
      <c r="S11" s="242">
        <v>115</v>
      </c>
      <c r="T11" s="242"/>
      <c r="U11" s="242"/>
      <c r="V11" s="242"/>
      <c r="W11" s="242">
        <v>210</v>
      </c>
      <c r="X11" s="245">
        <v>215</v>
      </c>
      <c r="Y11" s="245">
        <v>215</v>
      </c>
      <c r="Z11" s="242"/>
      <c r="AA11" s="242"/>
      <c r="AB11" s="247">
        <f>K11+S11+W11</f>
        <v>545</v>
      </c>
      <c r="AC11" s="248">
        <v>365.64</v>
      </c>
      <c r="AD11" s="248"/>
      <c r="AE11" s="249"/>
      <c r="AF11" s="249"/>
      <c r="AG11" s="248"/>
      <c r="AH11" s="248"/>
      <c r="AI11" s="250"/>
    </row>
    <row r="12" spans="2:35" s="246" customFormat="1" ht="14.25" customHeight="1">
      <c r="B12" s="242"/>
      <c r="C12" s="241" t="s">
        <v>299</v>
      </c>
      <c r="D12" s="242" t="s">
        <v>294</v>
      </c>
      <c r="E12" s="242" t="s">
        <v>272</v>
      </c>
      <c r="F12" s="242">
        <v>80.5</v>
      </c>
      <c r="G12" s="242">
        <v>82.5</v>
      </c>
      <c r="H12" s="243" t="s">
        <v>276</v>
      </c>
      <c r="I12" s="242"/>
      <c r="J12" s="242"/>
      <c r="K12" s="251">
        <v>140</v>
      </c>
      <c r="L12" s="245">
        <v>150</v>
      </c>
      <c r="M12" s="251">
        <v>150</v>
      </c>
      <c r="N12" s="242"/>
      <c r="O12" s="242"/>
      <c r="P12" s="242"/>
      <c r="Q12" s="242">
        <v>65</v>
      </c>
      <c r="R12" s="251">
        <v>70</v>
      </c>
      <c r="S12" s="245">
        <v>72.5</v>
      </c>
      <c r="T12" s="242"/>
      <c r="U12" s="242"/>
      <c r="V12" s="242"/>
      <c r="W12" s="245">
        <v>150</v>
      </c>
      <c r="X12" s="242">
        <v>150</v>
      </c>
      <c r="Y12" s="251">
        <v>160</v>
      </c>
      <c r="Z12" s="242"/>
      <c r="AA12" s="242"/>
      <c r="AB12" s="262">
        <f>M12+R12+Y12</f>
        <v>380</v>
      </c>
      <c r="AC12" s="248">
        <v>346.52</v>
      </c>
      <c r="AD12" s="248"/>
      <c r="AE12" s="249"/>
      <c r="AF12" s="249"/>
      <c r="AG12" s="248"/>
      <c r="AH12" s="248"/>
      <c r="AI12" s="250"/>
    </row>
    <row r="13" spans="2:35" s="246" customFormat="1" ht="14.25" customHeight="1">
      <c r="B13" s="242"/>
      <c r="C13" s="241" t="s">
        <v>282</v>
      </c>
      <c r="D13" s="242" t="s">
        <v>293</v>
      </c>
      <c r="E13" s="242" t="s">
        <v>272</v>
      </c>
      <c r="F13" s="242">
        <v>80.8</v>
      </c>
      <c r="G13" s="242">
        <v>82.5</v>
      </c>
      <c r="H13" s="243" t="s">
        <v>276</v>
      </c>
      <c r="I13" s="242"/>
      <c r="J13" s="242"/>
      <c r="K13" s="242">
        <v>200</v>
      </c>
      <c r="L13" s="245">
        <v>220</v>
      </c>
      <c r="M13" s="242">
        <v>220</v>
      </c>
      <c r="N13" s="245">
        <v>232.5</v>
      </c>
      <c r="O13" s="242"/>
      <c r="P13" s="242"/>
      <c r="Q13" s="242">
        <v>125</v>
      </c>
      <c r="R13" s="242">
        <v>132.5</v>
      </c>
      <c r="S13" s="245">
        <v>135</v>
      </c>
      <c r="T13" s="242"/>
      <c r="U13" s="242"/>
      <c r="V13" s="242"/>
      <c r="W13" s="242">
        <v>235</v>
      </c>
      <c r="X13" s="242">
        <v>250</v>
      </c>
      <c r="Y13" s="245">
        <v>260</v>
      </c>
      <c r="Z13" s="242"/>
      <c r="AA13" s="242"/>
      <c r="AB13" s="247">
        <f>M13+R13+X13</f>
        <v>602.5</v>
      </c>
      <c r="AC13" s="248">
        <v>408.8</v>
      </c>
      <c r="AD13" s="248"/>
      <c r="AE13" s="249"/>
      <c r="AF13" s="249"/>
      <c r="AG13" s="248"/>
      <c r="AH13" s="248"/>
      <c r="AI13" s="250"/>
    </row>
    <row r="14" spans="2:35" s="246" customFormat="1" ht="14.25" customHeight="1">
      <c r="B14" s="242"/>
      <c r="C14" s="241" t="s">
        <v>279</v>
      </c>
      <c r="D14" s="242" t="s">
        <v>293</v>
      </c>
      <c r="E14" s="242" t="s">
        <v>272</v>
      </c>
      <c r="F14" s="242">
        <v>81.3</v>
      </c>
      <c r="G14" s="242">
        <v>82.5</v>
      </c>
      <c r="H14" s="243" t="s">
        <v>280</v>
      </c>
      <c r="I14" s="242"/>
      <c r="J14" s="242"/>
      <c r="K14" s="245">
        <v>280</v>
      </c>
      <c r="L14" s="245">
        <v>280</v>
      </c>
      <c r="M14" s="245">
        <v>280</v>
      </c>
      <c r="N14" s="242"/>
      <c r="O14" s="242"/>
      <c r="P14" s="242"/>
      <c r="Q14" s="242">
        <v>182.5</v>
      </c>
      <c r="R14" s="258"/>
      <c r="S14" s="259"/>
      <c r="T14" s="258"/>
      <c r="U14" s="242"/>
      <c r="V14" s="242"/>
      <c r="W14" s="242">
        <v>250</v>
      </c>
      <c r="X14" s="258"/>
      <c r="Y14" s="258"/>
      <c r="Z14" s="258"/>
      <c r="AA14" s="242"/>
      <c r="AB14" s="260"/>
      <c r="AC14" s="248"/>
      <c r="AD14" s="248"/>
      <c r="AE14" s="249"/>
      <c r="AF14" s="249"/>
      <c r="AG14" s="248"/>
      <c r="AH14" s="248"/>
      <c r="AI14" s="250"/>
    </row>
    <row r="15" spans="2:35" s="246" customFormat="1" ht="14.25" customHeight="1">
      <c r="B15" s="242"/>
      <c r="C15" s="261" t="s">
        <v>298</v>
      </c>
      <c r="D15" s="242" t="s">
        <v>296</v>
      </c>
      <c r="E15" s="242" t="s">
        <v>291</v>
      </c>
      <c r="F15" s="242">
        <v>78.7</v>
      </c>
      <c r="G15" s="242">
        <v>82.5</v>
      </c>
      <c r="H15" s="243" t="s">
        <v>276</v>
      </c>
      <c r="I15" s="242"/>
      <c r="J15" s="242"/>
      <c r="K15" s="242">
        <v>170</v>
      </c>
      <c r="L15" s="251">
        <v>190</v>
      </c>
      <c r="M15" s="251">
        <v>200</v>
      </c>
      <c r="N15" s="242"/>
      <c r="O15" s="242"/>
      <c r="P15" s="242"/>
      <c r="Q15" s="242">
        <v>105</v>
      </c>
      <c r="R15" s="242">
        <v>115</v>
      </c>
      <c r="S15" s="251">
        <v>125</v>
      </c>
      <c r="T15" s="242"/>
      <c r="U15" s="242"/>
      <c r="V15" s="242"/>
      <c r="W15" s="242">
        <v>200</v>
      </c>
      <c r="X15" s="251">
        <v>225</v>
      </c>
      <c r="Y15" s="251">
        <v>235</v>
      </c>
      <c r="Z15" s="245"/>
      <c r="AA15" s="242"/>
      <c r="AB15" s="262">
        <f>M15+S15+Y15</f>
        <v>560</v>
      </c>
      <c r="AC15" s="248">
        <v>386.34</v>
      </c>
      <c r="AD15" s="248"/>
      <c r="AE15" s="249"/>
      <c r="AF15" s="249"/>
      <c r="AG15" s="248"/>
      <c r="AH15" s="248"/>
      <c r="AI15" s="250"/>
    </row>
    <row r="16" spans="2:35" s="246" customFormat="1" ht="14.25" customHeight="1">
      <c r="B16" s="242"/>
      <c r="C16" s="241" t="s">
        <v>289</v>
      </c>
      <c r="D16" s="242" t="s">
        <v>293</v>
      </c>
      <c r="E16" s="242" t="s">
        <v>277</v>
      </c>
      <c r="F16" s="242">
        <v>79.5</v>
      </c>
      <c r="G16" s="242">
        <v>82.5</v>
      </c>
      <c r="H16" s="243" t="s">
        <v>276</v>
      </c>
      <c r="I16" s="242"/>
      <c r="J16" s="242"/>
      <c r="K16" s="242">
        <v>210</v>
      </c>
      <c r="L16" s="242">
        <v>225</v>
      </c>
      <c r="M16" s="251">
        <v>231</v>
      </c>
      <c r="N16" s="245">
        <v>235</v>
      </c>
      <c r="O16" s="242"/>
      <c r="P16" s="242"/>
      <c r="Q16" s="242">
        <v>130</v>
      </c>
      <c r="R16" s="242">
        <v>145</v>
      </c>
      <c r="S16" s="245">
        <v>148</v>
      </c>
      <c r="T16" s="242"/>
      <c r="U16" s="242"/>
      <c r="V16" s="242"/>
      <c r="W16" s="245">
        <v>225</v>
      </c>
      <c r="X16" s="242">
        <v>225</v>
      </c>
      <c r="Y16" s="245">
        <v>235</v>
      </c>
      <c r="Z16" s="242"/>
      <c r="AA16" s="242"/>
      <c r="AB16" s="247">
        <f>M16+R16+X16</f>
        <v>601</v>
      </c>
      <c r="AC16" s="248">
        <v>411.93</v>
      </c>
      <c r="AD16" s="248"/>
      <c r="AE16" s="249"/>
      <c r="AF16" s="249"/>
      <c r="AG16" s="248"/>
      <c r="AH16" s="248"/>
      <c r="AI16" s="250"/>
    </row>
    <row r="17" spans="2:35" s="246" customFormat="1" ht="14.25" customHeight="1">
      <c r="B17" s="242"/>
      <c r="C17" s="241" t="s">
        <v>285</v>
      </c>
      <c r="D17" s="242" t="s">
        <v>293</v>
      </c>
      <c r="E17" s="242" t="s">
        <v>286</v>
      </c>
      <c r="F17" s="242">
        <v>81.1</v>
      </c>
      <c r="G17" s="242">
        <v>82.5</v>
      </c>
      <c r="H17" s="243" t="s">
        <v>280</v>
      </c>
      <c r="I17" s="242"/>
      <c r="J17" s="242"/>
      <c r="K17" s="242">
        <v>160</v>
      </c>
      <c r="L17" s="242">
        <v>180</v>
      </c>
      <c r="M17" s="245">
        <v>200</v>
      </c>
      <c r="N17" s="242"/>
      <c r="O17" s="242"/>
      <c r="P17" s="242"/>
      <c r="Q17" s="242">
        <v>90</v>
      </c>
      <c r="R17" s="242">
        <v>95</v>
      </c>
      <c r="S17" s="245">
        <v>100</v>
      </c>
      <c r="T17" s="242"/>
      <c r="U17" s="242"/>
      <c r="V17" s="242"/>
      <c r="W17" s="242">
        <v>160</v>
      </c>
      <c r="X17" s="242">
        <v>180</v>
      </c>
      <c r="Y17" s="245">
        <v>218</v>
      </c>
      <c r="Z17" s="242"/>
      <c r="AA17" s="242"/>
      <c r="AB17" s="247">
        <f>L17+R17+X17</f>
        <v>455</v>
      </c>
      <c r="AC17" s="248">
        <v>307.99</v>
      </c>
      <c r="AD17" s="248"/>
      <c r="AE17" s="249"/>
      <c r="AF17" s="249"/>
      <c r="AG17" s="248"/>
      <c r="AH17" s="248"/>
      <c r="AI17" s="250"/>
    </row>
    <row r="18" spans="2:35" s="246" customFormat="1" ht="14.25" customHeight="1">
      <c r="B18" s="242"/>
      <c r="C18" s="241"/>
      <c r="D18" s="242"/>
      <c r="E18" s="242"/>
      <c r="F18" s="242"/>
      <c r="G18" s="242"/>
      <c r="H18" s="243"/>
      <c r="I18" s="242"/>
      <c r="J18" s="242"/>
      <c r="K18" s="242"/>
      <c r="L18" s="242"/>
      <c r="M18" s="242"/>
      <c r="N18" s="245"/>
      <c r="O18" s="242"/>
      <c r="P18" s="242"/>
      <c r="Q18" s="242"/>
      <c r="R18" s="245"/>
      <c r="S18" s="242"/>
      <c r="T18" s="245"/>
      <c r="U18" s="242"/>
      <c r="V18" s="242"/>
      <c r="W18" s="242"/>
      <c r="X18" s="242"/>
      <c r="Y18" s="245"/>
      <c r="Z18" s="242"/>
      <c r="AA18" s="242"/>
      <c r="AB18" s="247"/>
      <c r="AC18" s="248"/>
      <c r="AD18" s="248"/>
      <c r="AE18" s="249"/>
      <c r="AF18" s="249"/>
      <c r="AG18" s="248"/>
      <c r="AH18" s="248"/>
      <c r="AI18" s="250"/>
    </row>
    <row r="19" spans="2:35" s="246" customFormat="1" ht="14.25" customHeight="1">
      <c r="B19" s="242"/>
      <c r="C19" s="241"/>
      <c r="D19" s="242"/>
      <c r="E19" s="242"/>
      <c r="F19" s="242"/>
      <c r="G19" s="242"/>
      <c r="H19" s="243"/>
      <c r="I19" s="242"/>
      <c r="J19" s="242"/>
      <c r="K19" s="242"/>
      <c r="L19" s="242"/>
      <c r="M19" s="242"/>
      <c r="N19" s="245"/>
      <c r="O19" s="242"/>
      <c r="P19" s="242"/>
      <c r="Q19" s="242"/>
      <c r="R19" s="245"/>
      <c r="S19" s="242"/>
      <c r="T19" s="245"/>
      <c r="U19" s="242"/>
      <c r="V19" s="242"/>
      <c r="W19" s="242"/>
      <c r="X19" s="242"/>
      <c r="Y19" s="245"/>
      <c r="Z19" s="242"/>
      <c r="AA19" s="242"/>
      <c r="AB19" s="247"/>
      <c r="AC19" s="248"/>
      <c r="AD19" s="248"/>
      <c r="AE19" s="249"/>
      <c r="AF19" s="249"/>
      <c r="AG19" s="248"/>
      <c r="AH19" s="248"/>
      <c r="AI19" s="250"/>
    </row>
    <row r="20" spans="2:35" s="246" customFormat="1" ht="14.25" customHeight="1">
      <c r="B20" s="242"/>
      <c r="C20" s="241"/>
      <c r="D20" s="242"/>
      <c r="E20" s="242"/>
      <c r="F20" s="242"/>
      <c r="G20" s="242"/>
      <c r="H20" s="243"/>
      <c r="I20" s="242"/>
      <c r="J20" s="242"/>
      <c r="K20" s="245"/>
      <c r="L20" s="242"/>
      <c r="M20" s="242"/>
      <c r="N20" s="242"/>
      <c r="O20" s="242"/>
      <c r="P20" s="242"/>
      <c r="Q20" s="245"/>
      <c r="R20" s="242"/>
      <c r="S20" s="242"/>
      <c r="T20" s="245"/>
      <c r="U20" s="242"/>
      <c r="V20" s="242"/>
      <c r="W20" s="242"/>
      <c r="X20" s="242"/>
      <c r="Y20" s="242"/>
      <c r="Z20" s="242"/>
      <c r="AA20" s="242"/>
      <c r="AB20" s="247"/>
      <c r="AC20" s="248"/>
      <c r="AD20" s="248"/>
      <c r="AE20" s="249"/>
      <c r="AF20" s="249"/>
      <c r="AG20" s="248"/>
      <c r="AH20" s="248"/>
      <c r="AI20" s="250"/>
    </row>
    <row r="21" spans="2:35" s="246" customFormat="1" ht="14.25" customHeight="1">
      <c r="B21" s="242"/>
      <c r="C21" s="241"/>
      <c r="D21" s="242"/>
      <c r="E21" s="242"/>
      <c r="F21" s="242"/>
      <c r="G21" s="242"/>
      <c r="H21" s="243"/>
      <c r="I21" s="242"/>
      <c r="J21" s="242"/>
      <c r="K21" s="242"/>
      <c r="L21" s="245"/>
      <c r="M21" s="245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7"/>
      <c r="AC21" s="248"/>
      <c r="AD21" s="248"/>
      <c r="AE21" s="249"/>
      <c r="AF21" s="249"/>
      <c r="AG21" s="248"/>
      <c r="AH21" s="248"/>
      <c r="AI21" s="250"/>
    </row>
    <row r="22" spans="2:35" s="246" customFormat="1" ht="14.25" customHeight="1">
      <c r="B22" s="242"/>
      <c r="C22" s="241"/>
      <c r="D22" s="242"/>
      <c r="E22" s="242"/>
      <c r="F22" s="242"/>
      <c r="G22" s="242"/>
      <c r="H22" s="243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5"/>
      <c r="T22" s="242"/>
      <c r="U22" s="242"/>
      <c r="V22" s="242"/>
      <c r="W22" s="242"/>
      <c r="X22" s="242"/>
      <c r="Y22" s="242"/>
      <c r="Z22" s="242"/>
      <c r="AA22" s="242"/>
      <c r="AB22" s="247"/>
      <c r="AC22" s="253"/>
      <c r="AD22" s="248"/>
      <c r="AE22" s="249"/>
      <c r="AF22" s="249"/>
      <c r="AG22" s="248"/>
      <c r="AH22" s="248"/>
      <c r="AI22" s="250"/>
    </row>
    <row r="23" spans="2:35" s="246" customFormat="1" ht="15" customHeight="1">
      <c r="B23" s="242"/>
      <c r="C23" s="241"/>
      <c r="D23" s="242"/>
      <c r="E23" s="242"/>
      <c r="F23" s="242"/>
      <c r="G23" s="242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7"/>
      <c r="AC23" s="248"/>
      <c r="AD23" s="248"/>
      <c r="AE23" s="249"/>
      <c r="AF23" s="249"/>
      <c r="AG23" s="248"/>
      <c r="AH23" s="248"/>
      <c r="AI23" s="250"/>
    </row>
    <row r="24" spans="2:35" s="246" customFormat="1" ht="14.25" customHeight="1">
      <c r="B24" s="242"/>
      <c r="C24" s="241"/>
      <c r="D24" s="242"/>
      <c r="E24" s="242"/>
      <c r="F24" s="242"/>
      <c r="G24" s="242"/>
      <c r="H24" s="243"/>
      <c r="I24" s="242"/>
      <c r="J24" s="242"/>
      <c r="K24" s="245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7"/>
      <c r="AC24" s="248"/>
      <c r="AD24" s="248"/>
      <c r="AE24" s="249"/>
      <c r="AF24" s="249"/>
      <c r="AG24" s="248"/>
      <c r="AH24" s="248"/>
      <c r="AI24" s="250"/>
    </row>
    <row r="25" spans="2:35" s="246" customFormat="1" ht="14.25" customHeight="1">
      <c r="B25" s="242"/>
      <c r="C25" s="241"/>
      <c r="D25" s="242"/>
      <c r="E25" s="242"/>
      <c r="F25" s="242"/>
      <c r="G25" s="242"/>
      <c r="H25" s="243"/>
      <c r="I25" s="242"/>
      <c r="J25" s="242"/>
      <c r="K25" s="242"/>
      <c r="L25" s="242"/>
      <c r="M25" s="245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5"/>
      <c r="Z25" s="242"/>
      <c r="AA25" s="242"/>
      <c r="AB25" s="247"/>
      <c r="AC25" s="248"/>
      <c r="AD25" s="248"/>
      <c r="AE25" s="249"/>
      <c r="AF25" s="249"/>
      <c r="AG25" s="248"/>
      <c r="AH25" s="248"/>
      <c r="AI25" s="250"/>
    </row>
    <row r="26" spans="2:35" s="246" customFormat="1" ht="14.25" customHeight="1">
      <c r="B26" s="242"/>
      <c r="C26" s="241"/>
      <c r="D26" s="242"/>
      <c r="E26" s="242"/>
      <c r="F26" s="242"/>
      <c r="G26" s="242"/>
      <c r="H26" s="243"/>
      <c r="I26" s="242"/>
      <c r="J26" s="242"/>
      <c r="K26" s="245"/>
      <c r="L26" s="242"/>
      <c r="M26" s="245"/>
      <c r="N26" s="242"/>
      <c r="O26" s="242"/>
      <c r="P26" s="242"/>
      <c r="Q26" s="242"/>
      <c r="R26" s="245"/>
      <c r="S26" s="245"/>
      <c r="T26" s="242"/>
      <c r="U26" s="242"/>
      <c r="V26" s="242"/>
      <c r="W26" s="242"/>
      <c r="X26" s="242"/>
      <c r="Y26" s="242"/>
      <c r="Z26" s="242"/>
      <c r="AA26" s="242"/>
      <c r="AB26" s="247"/>
      <c r="AC26" s="248"/>
      <c r="AD26" s="248"/>
      <c r="AE26" s="249"/>
      <c r="AF26" s="249"/>
      <c r="AG26" s="248"/>
      <c r="AH26" s="248"/>
      <c r="AI26" s="250"/>
    </row>
    <row r="27" spans="2:35" s="246" customFormat="1" ht="14.25" customHeight="1">
      <c r="B27" s="242"/>
      <c r="C27" s="241"/>
      <c r="D27" s="242"/>
      <c r="E27" s="242"/>
      <c r="F27" s="242"/>
      <c r="G27" s="242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5"/>
      <c r="T27" s="242"/>
      <c r="U27" s="242"/>
      <c r="V27" s="242"/>
      <c r="W27" s="242"/>
      <c r="X27" s="242"/>
      <c r="Y27" s="242"/>
      <c r="Z27" s="242"/>
      <c r="AA27" s="242"/>
      <c r="AB27" s="252"/>
      <c r="AC27" s="253" t="s">
        <v>278</v>
      </c>
      <c r="AD27" s="248"/>
      <c r="AE27" s="249"/>
      <c r="AF27" s="249"/>
      <c r="AG27" s="248"/>
      <c r="AH27" s="248"/>
      <c r="AI27" s="250"/>
    </row>
    <row r="28" spans="2:35" s="246" customFormat="1" ht="14.25" customHeight="1">
      <c r="B28" s="242"/>
      <c r="C28" s="241"/>
      <c r="D28" s="242"/>
      <c r="E28" s="242"/>
      <c r="F28" s="242"/>
      <c r="G28" s="242"/>
      <c r="H28" s="243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7"/>
      <c r="AC28" s="248"/>
      <c r="AD28" s="248"/>
      <c r="AE28" s="249"/>
      <c r="AF28" s="249"/>
      <c r="AG28" s="248"/>
      <c r="AH28" s="248"/>
      <c r="AI28" s="250"/>
    </row>
    <row r="29" spans="2:35" s="246" customFormat="1" ht="14.25" customHeight="1">
      <c r="B29" s="242"/>
      <c r="C29" s="241"/>
      <c r="D29" s="242"/>
      <c r="E29" s="242"/>
      <c r="F29" s="242"/>
      <c r="G29" s="242"/>
      <c r="H29" s="24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5"/>
      <c r="T29" s="242"/>
      <c r="U29" s="242"/>
      <c r="V29" s="242"/>
      <c r="W29" s="242"/>
      <c r="X29" s="242"/>
      <c r="Y29" s="242"/>
      <c r="Z29" s="242"/>
      <c r="AA29" s="242"/>
      <c r="AB29" s="247"/>
      <c r="AC29" s="248"/>
      <c r="AD29" s="248"/>
      <c r="AE29" s="249"/>
      <c r="AF29" s="249"/>
      <c r="AG29" s="248"/>
      <c r="AH29" s="248"/>
      <c r="AI29" s="250"/>
    </row>
    <row r="30" spans="2:35" s="246" customFormat="1" ht="14.25" customHeight="1">
      <c r="B30" s="242"/>
      <c r="C30" s="241"/>
      <c r="D30" s="242"/>
      <c r="E30" s="242"/>
      <c r="F30" s="242"/>
      <c r="G30" s="242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7"/>
      <c r="AC30" s="248"/>
      <c r="AD30" s="248"/>
      <c r="AE30" s="249"/>
      <c r="AF30" s="249"/>
      <c r="AG30" s="248"/>
      <c r="AH30" s="248"/>
      <c r="AI30" s="250"/>
    </row>
    <row r="31" spans="2:35" ht="14.25" customHeight="1">
      <c r="B31" s="49"/>
      <c r="C31" s="241"/>
      <c r="D31" s="242"/>
      <c r="E31" s="242"/>
      <c r="F31" s="242"/>
      <c r="G31" s="242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55"/>
      <c r="Z31" s="242"/>
      <c r="AA31" s="242"/>
      <c r="AB31" s="247"/>
      <c r="AC31" s="57"/>
      <c r="AD31" s="57"/>
      <c r="AE31" s="105"/>
      <c r="AF31" s="105"/>
      <c r="AG31" s="57"/>
      <c r="AH31" s="57"/>
      <c r="AI31" s="51"/>
    </row>
    <row r="32" spans="2:35" ht="14.25" customHeight="1">
      <c r="B32" s="49"/>
      <c r="C32" s="241"/>
      <c r="D32" s="242"/>
      <c r="E32" s="242"/>
      <c r="F32" s="242"/>
      <c r="G32" s="242"/>
      <c r="H32" s="243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5"/>
      <c r="AA32" s="242"/>
      <c r="AB32" s="247"/>
      <c r="AC32" s="57"/>
      <c r="AD32" s="57"/>
      <c r="AE32" s="105"/>
      <c r="AF32" s="105"/>
      <c r="AG32" s="57"/>
      <c r="AH32" s="57"/>
      <c r="AI32" s="51"/>
    </row>
    <row r="33" spans="2:35" ht="14.25" customHeight="1">
      <c r="B33" s="49"/>
      <c r="C33" s="254"/>
      <c r="D33" s="242"/>
      <c r="E33" s="242"/>
      <c r="F33" s="242"/>
      <c r="G33" s="242"/>
      <c r="H33" s="243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5"/>
      <c r="Y33" s="245"/>
      <c r="Z33" s="242"/>
      <c r="AA33" s="242"/>
      <c r="AB33" s="247"/>
      <c r="AC33" s="57"/>
      <c r="AD33" s="57"/>
      <c r="AE33" s="105"/>
      <c r="AF33" s="105"/>
      <c r="AG33" s="57"/>
      <c r="AH33" s="57"/>
      <c r="AI33" s="51"/>
    </row>
    <row r="34" spans="2:35" ht="14.25" customHeight="1">
      <c r="B34" s="49"/>
      <c r="C34" s="241"/>
      <c r="D34" s="242"/>
      <c r="E34" s="242"/>
      <c r="F34" s="242"/>
      <c r="G34" s="242"/>
      <c r="H34" s="243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5"/>
      <c r="X34" s="242"/>
      <c r="Y34" s="242"/>
      <c r="Z34" s="242"/>
      <c r="AA34" s="242"/>
      <c r="AB34" s="247"/>
      <c r="AC34" s="57" t="s">
        <v>30</v>
      </c>
      <c r="AD34" s="57">
        <v>0</v>
      </c>
      <c r="AE34" s="105">
        <v>0</v>
      </c>
      <c r="AF34" s="105">
        <v>0</v>
      </c>
      <c r="AG34" s="57"/>
      <c r="AH34" s="57" t="s">
        <v>30</v>
      </c>
      <c r="AI34" s="51" t="s">
        <v>30</v>
      </c>
    </row>
    <row r="35" spans="2:35" s="246" customFormat="1" ht="14.25" customHeight="1">
      <c r="B35" s="242"/>
      <c r="C35" s="241"/>
      <c r="D35" s="242"/>
      <c r="E35" s="242"/>
      <c r="F35" s="242"/>
      <c r="G35" s="242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5"/>
      <c r="Y35" s="242"/>
      <c r="Z35" s="242"/>
      <c r="AA35" s="242"/>
      <c r="AB35" s="247"/>
      <c r="AC35" s="248"/>
      <c r="AD35" s="248"/>
      <c r="AE35" s="249"/>
      <c r="AF35" s="249"/>
      <c r="AG35" s="248"/>
      <c r="AH35" s="248"/>
      <c r="AI35" s="250"/>
    </row>
    <row r="36" spans="2:35" s="246" customFormat="1" ht="14.25" customHeight="1">
      <c r="B36" s="242"/>
      <c r="C36" s="241"/>
      <c r="D36" s="242"/>
      <c r="E36" s="242"/>
      <c r="F36" s="242"/>
      <c r="G36" s="242"/>
      <c r="H36" s="243"/>
      <c r="I36" s="242"/>
      <c r="J36" s="242"/>
      <c r="K36" s="242"/>
      <c r="L36" s="242"/>
      <c r="M36" s="245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7"/>
      <c r="AC36" s="248"/>
      <c r="AD36" s="248"/>
      <c r="AE36" s="249"/>
      <c r="AF36" s="249"/>
      <c r="AG36" s="248"/>
      <c r="AH36" s="248"/>
      <c r="AI36" s="250"/>
    </row>
    <row r="37" spans="2:35" s="246" customFormat="1" ht="14.25" customHeight="1">
      <c r="B37" s="242"/>
      <c r="C37" s="241"/>
      <c r="D37" s="242"/>
      <c r="E37" s="242"/>
      <c r="F37" s="242"/>
      <c r="G37" s="242"/>
      <c r="H37" s="243"/>
      <c r="I37" s="242"/>
      <c r="J37" s="242"/>
      <c r="K37" s="256"/>
      <c r="L37" s="256"/>
      <c r="M37" s="257"/>
      <c r="N37" s="256"/>
      <c r="O37" s="256"/>
      <c r="P37" s="256"/>
      <c r="Q37" s="256"/>
      <c r="R37" s="256"/>
      <c r="S37" s="256"/>
      <c r="T37" s="256"/>
      <c r="U37" s="242"/>
      <c r="V37" s="242"/>
      <c r="W37" s="242"/>
      <c r="X37" s="245"/>
      <c r="Y37" s="242"/>
      <c r="Z37" s="242"/>
      <c r="AA37" s="242"/>
      <c r="AB37" s="247"/>
      <c r="AC37" s="248"/>
      <c r="AD37" s="248"/>
      <c r="AE37" s="249"/>
      <c r="AF37" s="249"/>
      <c r="AG37" s="248"/>
      <c r="AH37" s="248"/>
      <c r="AI37" s="250"/>
    </row>
    <row r="38" spans="2:35" s="246" customFormat="1" ht="14.25" customHeight="1">
      <c r="B38" s="242"/>
      <c r="C38" s="241"/>
      <c r="D38" s="242"/>
      <c r="E38" s="242"/>
      <c r="F38" s="242"/>
      <c r="G38" s="242"/>
      <c r="H38" s="243"/>
      <c r="I38" s="242"/>
      <c r="J38" s="242"/>
      <c r="K38" s="242"/>
      <c r="L38" s="242"/>
      <c r="M38" s="245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5"/>
      <c r="Y38" s="242"/>
      <c r="Z38" s="242"/>
      <c r="AA38" s="242"/>
      <c r="AB38" s="247"/>
      <c r="AC38" s="248"/>
      <c r="AD38" s="248"/>
      <c r="AE38" s="249"/>
      <c r="AF38" s="249"/>
      <c r="AG38" s="248"/>
      <c r="AH38" s="248"/>
      <c r="AI38" s="250"/>
    </row>
    <row r="39" spans="2:35" ht="14.25" customHeight="1">
      <c r="B39" s="49"/>
      <c r="C39" s="241"/>
      <c r="D39" s="242"/>
      <c r="E39" s="242"/>
      <c r="F39" s="242"/>
      <c r="G39" s="242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5"/>
      <c r="Y39" s="245"/>
      <c r="Z39" s="242"/>
      <c r="AA39" s="242"/>
      <c r="AB39" s="247"/>
      <c r="AC39" s="57"/>
      <c r="AD39" s="57"/>
      <c r="AE39" s="105"/>
      <c r="AF39" s="105"/>
      <c r="AG39" s="57"/>
      <c r="AH39" s="57"/>
      <c r="AI39" s="51"/>
    </row>
    <row r="40" spans="2:35" ht="14.25" customHeight="1">
      <c r="B40" s="49"/>
      <c r="C40" s="254"/>
      <c r="D40" s="242"/>
      <c r="E40" s="242"/>
      <c r="F40" s="242"/>
      <c r="G40" s="242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5"/>
      <c r="Z40" s="242"/>
      <c r="AA40" s="242"/>
      <c r="AB40" s="247"/>
      <c r="AC40" s="57"/>
      <c r="AD40" s="57"/>
      <c r="AE40" s="105"/>
      <c r="AF40" s="105"/>
      <c r="AG40" s="57"/>
      <c r="AH40" s="57"/>
      <c r="AI40" s="51"/>
    </row>
    <row r="41" spans="2:35" ht="14.25" customHeight="1">
      <c r="B41" s="49"/>
      <c r="C41" s="241"/>
      <c r="D41" s="242"/>
      <c r="E41" s="242"/>
      <c r="F41" s="242"/>
      <c r="G41" s="242"/>
      <c r="H41" s="243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7"/>
      <c r="AC41" s="57"/>
      <c r="AD41" s="57"/>
      <c r="AE41" s="105"/>
      <c r="AF41" s="105"/>
      <c r="AG41" s="57"/>
      <c r="AH41" s="57"/>
      <c r="AI41" s="51"/>
    </row>
    <row r="42" spans="2:35" ht="14.25" customHeight="1">
      <c r="B42" s="49"/>
      <c r="C42" s="241"/>
      <c r="D42" s="242"/>
      <c r="E42" s="242"/>
      <c r="F42" s="242"/>
      <c r="G42" s="242"/>
      <c r="H42" s="243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5"/>
      <c r="Z42" s="242"/>
      <c r="AA42" s="242"/>
      <c r="AB42" s="247"/>
      <c r="AC42" s="57"/>
      <c r="AD42" s="57"/>
      <c r="AE42" s="105"/>
      <c r="AF42" s="105"/>
      <c r="AG42" s="57"/>
      <c r="AH42" s="57"/>
      <c r="AI42" s="51"/>
    </row>
    <row r="43" spans="2:35" ht="12.75" customHeight="1">
      <c r="B43" s="49"/>
      <c r="C43" s="241"/>
      <c r="D43" s="242"/>
      <c r="E43" s="242"/>
      <c r="F43" s="242"/>
      <c r="G43" s="242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7"/>
      <c r="AC43" s="57">
        <v>0</v>
      </c>
      <c r="AD43" s="57">
        <v>0</v>
      </c>
      <c r="AE43" s="105">
        <v>0</v>
      </c>
      <c r="AF43" s="105">
        <v>0</v>
      </c>
      <c r="AG43" s="57">
        <v>0</v>
      </c>
      <c r="AH43" s="57">
        <v>0</v>
      </c>
      <c r="AI43" s="51"/>
    </row>
    <row r="44" spans="2:35" s="246" customFormat="1" ht="14.25" customHeight="1">
      <c r="B44" s="242"/>
      <c r="C44" s="241"/>
      <c r="D44" s="242"/>
      <c r="E44" s="242"/>
      <c r="F44" s="242"/>
      <c r="G44" s="242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7"/>
      <c r="AC44" s="248"/>
      <c r="AD44" s="248"/>
      <c r="AE44" s="249"/>
      <c r="AF44" s="249"/>
      <c r="AG44" s="248"/>
      <c r="AH44" s="248"/>
      <c r="AI44" s="250"/>
    </row>
    <row r="45" spans="2:35" ht="14.25" customHeight="1">
      <c r="B45" s="49"/>
      <c r="C45" s="241"/>
      <c r="D45" s="242"/>
      <c r="E45" s="242"/>
      <c r="F45" s="242"/>
      <c r="G45" s="242"/>
      <c r="H45" s="243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5"/>
      <c r="Z45" s="242"/>
      <c r="AA45" s="242"/>
      <c r="AB45" s="247"/>
      <c r="AC45" s="57"/>
      <c r="AD45" s="57"/>
      <c r="AE45" s="105"/>
      <c r="AF45" s="105"/>
      <c r="AG45" s="57"/>
      <c r="AH45" s="57"/>
      <c r="AI45" s="51"/>
    </row>
    <row r="46" spans="2:35" ht="14.25" customHeight="1">
      <c r="B46" s="49"/>
      <c r="C46" s="241"/>
      <c r="D46" s="242"/>
      <c r="E46" s="242"/>
      <c r="F46" s="242"/>
      <c r="G46" s="242"/>
      <c r="H46" s="243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7"/>
      <c r="AC46" s="57"/>
      <c r="AD46" s="57"/>
      <c r="AE46" s="105"/>
      <c r="AF46" s="105"/>
      <c r="AG46" s="57"/>
      <c r="AH46" s="57"/>
      <c r="AI46" s="51"/>
    </row>
    <row r="47" spans="2:35" ht="14.25" customHeight="1">
      <c r="B47" s="49"/>
      <c r="C47" s="241"/>
      <c r="D47" s="242"/>
      <c r="E47" s="242"/>
      <c r="F47" s="242"/>
      <c r="G47" s="242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49"/>
      <c r="AA47" s="49"/>
      <c r="AB47" s="247"/>
      <c r="AC47" s="57"/>
      <c r="AD47" s="57"/>
      <c r="AE47" s="105"/>
      <c r="AF47" s="105"/>
      <c r="AG47" s="57"/>
      <c r="AH47" s="57"/>
      <c r="AI47" s="51"/>
    </row>
    <row r="48" spans="2:35" ht="14.25" customHeight="1">
      <c r="B48" s="49"/>
      <c r="C48" s="241"/>
      <c r="D48" s="242"/>
      <c r="E48" s="242"/>
      <c r="F48" s="242"/>
      <c r="G48" s="242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49"/>
      <c r="AA48" s="49"/>
      <c r="AB48" s="247"/>
      <c r="AC48" s="57" t="s">
        <v>30</v>
      </c>
      <c r="AD48" s="57">
        <v>0</v>
      </c>
      <c r="AE48" s="105">
        <v>0</v>
      </c>
      <c r="AF48" s="105">
        <v>0</v>
      </c>
      <c r="AG48" s="57"/>
      <c r="AH48" s="57" t="s">
        <v>30</v>
      </c>
      <c r="AI48" s="51" t="s">
        <v>30</v>
      </c>
    </row>
    <row r="49" spans="2:35" ht="14.25" customHeight="1">
      <c r="B49" s="49"/>
      <c r="C49" s="241"/>
      <c r="D49" s="242"/>
      <c r="E49" s="242"/>
      <c r="F49" s="242"/>
      <c r="G49" s="242"/>
      <c r="H49" s="243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7"/>
      <c r="AC49" s="57"/>
      <c r="AD49" s="57"/>
      <c r="AE49" s="105"/>
      <c r="AF49" s="105"/>
      <c r="AG49" s="57"/>
      <c r="AH49" s="57"/>
      <c r="AI49" s="51"/>
    </row>
    <row r="50" spans="2:35" ht="14.25" customHeight="1">
      <c r="B50" s="49"/>
      <c r="C50" s="244"/>
      <c r="D50" s="242"/>
      <c r="E50" s="242"/>
      <c r="F50" s="242"/>
      <c r="G50" s="242"/>
      <c r="H50" s="243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49"/>
      <c r="AA50" s="49"/>
      <c r="AB50" s="55" t="s">
        <v>30</v>
      </c>
      <c r="AC50" s="57" t="s">
        <v>30</v>
      </c>
      <c r="AD50" s="57">
        <v>0</v>
      </c>
      <c r="AE50" s="105">
        <v>0</v>
      </c>
      <c r="AF50" s="105">
        <v>0</v>
      </c>
      <c r="AG50" s="57"/>
      <c r="AH50" s="57" t="s">
        <v>30</v>
      </c>
      <c r="AI50" s="51" t="s">
        <v>30</v>
      </c>
    </row>
    <row r="51" spans="2:35" ht="14.25" customHeight="1">
      <c r="B51" s="49"/>
      <c r="C51" s="241"/>
      <c r="D51" s="242"/>
      <c r="E51" s="242"/>
      <c r="F51" s="242"/>
      <c r="G51" s="242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49"/>
      <c r="AA51" s="49"/>
      <c r="AB51" s="55" t="s">
        <v>30</v>
      </c>
      <c r="AC51" s="57" t="s">
        <v>30</v>
      </c>
      <c r="AD51" s="57">
        <v>0</v>
      </c>
      <c r="AE51" s="105">
        <v>0</v>
      </c>
      <c r="AF51" s="105">
        <v>0</v>
      </c>
      <c r="AG51" s="57"/>
      <c r="AH51" s="57" t="s">
        <v>30</v>
      </c>
      <c r="AI51" s="51" t="s">
        <v>30</v>
      </c>
    </row>
    <row r="52" spans="2:35" ht="14.25" customHeight="1">
      <c r="B52" s="49"/>
      <c r="C52" s="241"/>
      <c r="D52" s="242"/>
      <c r="E52" s="242"/>
      <c r="F52" s="242"/>
      <c r="G52" s="242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49"/>
      <c r="AA52" s="49"/>
      <c r="AB52" s="55" t="s">
        <v>30</v>
      </c>
      <c r="AC52" s="57" t="s">
        <v>30</v>
      </c>
      <c r="AD52" s="57">
        <v>0</v>
      </c>
      <c r="AE52" s="105">
        <v>0</v>
      </c>
      <c r="AF52" s="105">
        <v>0</v>
      </c>
      <c r="AG52" s="57"/>
      <c r="AH52" s="57" t="s">
        <v>30</v>
      </c>
      <c r="AI52" s="51" t="s">
        <v>30</v>
      </c>
    </row>
    <row r="53" spans="2:35" ht="14.25" customHeight="1">
      <c r="B53" s="49"/>
      <c r="C53" s="241"/>
      <c r="D53" s="242"/>
      <c r="E53" s="242"/>
      <c r="F53" s="242"/>
      <c r="G53" s="242"/>
      <c r="H53" s="243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49"/>
      <c r="AA53" s="49"/>
      <c r="AB53" s="55" t="s">
        <v>30</v>
      </c>
      <c r="AC53" s="57" t="s">
        <v>30</v>
      </c>
      <c r="AD53" s="57">
        <v>0</v>
      </c>
      <c r="AE53" s="105">
        <v>0</v>
      </c>
      <c r="AF53" s="105">
        <v>0</v>
      </c>
      <c r="AG53" s="57"/>
      <c r="AH53" s="57" t="s">
        <v>30</v>
      </c>
      <c r="AI53" s="51" t="s">
        <v>30</v>
      </c>
    </row>
    <row r="54" spans="2:35" ht="14.25" customHeight="1">
      <c r="B54" s="49"/>
      <c r="C54" s="241"/>
      <c r="D54" s="242"/>
      <c r="E54" s="242"/>
      <c r="F54" s="242"/>
      <c r="G54" s="242"/>
      <c r="H54" s="243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49"/>
      <c r="AA54" s="49"/>
      <c r="AB54" s="55" t="s">
        <v>30</v>
      </c>
      <c r="AC54" s="57" t="s">
        <v>30</v>
      </c>
      <c r="AD54" s="57">
        <v>0</v>
      </c>
      <c r="AE54" s="105">
        <v>0</v>
      </c>
      <c r="AF54" s="105">
        <v>0</v>
      </c>
      <c r="AG54" s="57"/>
      <c r="AH54" s="57" t="s">
        <v>30</v>
      </c>
      <c r="AI54" s="51" t="s">
        <v>30</v>
      </c>
    </row>
    <row r="55" spans="2:35" ht="14.25" customHeight="1">
      <c r="B55" s="49"/>
      <c r="C55" s="241"/>
      <c r="D55" s="242"/>
      <c r="E55" s="242"/>
      <c r="F55" s="242"/>
      <c r="G55" s="242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49"/>
      <c r="AA55" s="49"/>
      <c r="AB55" s="55" t="s">
        <v>30</v>
      </c>
      <c r="AC55" s="57" t="s">
        <v>30</v>
      </c>
      <c r="AD55" s="57">
        <v>0</v>
      </c>
      <c r="AE55" s="105">
        <v>0</v>
      </c>
      <c r="AF55" s="105">
        <v>0</v>
      </c>
      <c r="AG55" s="57"/>
      <c r="AH55" s="57" t="s">
        <v>30</v>
      </c>
      <c r="AI55" s="51" t="s">
        <v>30</v>
      </c>
    </row>
    <row r="56" spans="2:35" ht="14.25" customHeight="1">
      <c r="B56" s="49"/>
      <c r="C56" s="241"/>
      <c r="D56" s="242"/>
      <c r="E56" s="242"/>
      <c r="F56" s="242"/>
      <c r="G56" s="242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49"/>
      <c r="AA56" s="49"/>
      <c r="AB56" s="55" t="s">
        <v>30</v>
      </c>
      <c r="AC56" s="57" t="s">
        <v>30</v>
      </c>
      <c r="AD56" s="57">
        <v>0</v>
      </c>
      <c r="AE56" s="105">
        <v>0</v>
      </c>
      <c r="AF56" s="105">
        <v>0</v>
      </c>
      <c r="AG56" s="57"/>
      <c r="AH56" s="57" t="s">
        <v>30</v>
      </c>
      <c r="AI56" s="51" t="s">
        <v>30</v>
      </c>
    </row>
    <row r="57" spans="2:35" ht="14.25" customHeight="1">
      <c r="B57" s="49"/>
      <c r="C57" s="241"/>
      <c r="D57" s="242"/>
      <c r="E57" s="242"/>
      <c r="F57" s="242"/>
      <c r="G57" s="242"/>
      <c r="H57" s="243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49"/>
      <c r="AA57" s="49"/>
      <c r="AB57" s="55" t="s">
        <v>30</v>
      </c>
      <c r="AC57" s="57" t="s">
        <v>30</v>
      </c>
      <c r="AD57" s="57">
        <v>0</v>
      </c>
      <c r="AE57" s="105">
        <v>0</v>
      </c>
      <c r="AF57" s="105">
        <v>0</v>
      </c>
      <c r="AG57" s="57"/>
      <c r="AH57" s="57" t="s">
        <v>30</v>
      </c>
      <c r="AI57" s="51" t="s">
        <v>30</v>
      </c>
    </row>
    <row r="58" spans="2:35" ht="14.25" customHeight="1">
      <c r="B58" s="49"/>
      <c r="C58" s="241"/>
      <c r="D58" s="242"/>
      <c r="E58" s="242"/>
      <c r="F58" s="242"/>
      <c r="G58" s="242"/>
      <c r="H58" s="243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49"/>
      <c r="AA58" s="49"/>
      <c r="AB58" s="55" t="s">
        <v>30</v>
      </c>
      <c r="AC58" s="57" t="s">
        <v>30</v>
      </c>
      <c r="AD58" s="57">
        <v>0</v>
      </c>
      <c r="AE58" s="105">
        <v>0</v>
      </c>
      <c r="AF58" s="105">
        <v>0</v>
      </c>
      <c r="AG58" s="57"/>
      <c r="AH58" s="57" t="s">
        <v>30</v>
      </c>
      <c r="AI58" s="51" t="s">
        <v>30</v>
      </c>
    </row>
    <row r="59" spans="2:35" ht="14.25" customHeight="1">
      <c r="B59" s="49"/>
      <c r="C59" s="241"/>
      <c r="D59" s="242"/>
      <c r="E59" s="242"/>
      <c r="F59" s="242"/>
      <c r="G59" s="242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49"/>
      <c r="AA59" s="49"/>
      <c r="AB59" s="55"/>
      <c r="AC59" s="57"/>
      <c r="AD59" s="57"/>
      <c r="AE59" s="105"/>
      <c r="AF59" s="105"/>
      <c r="AG59" s="57"/>
      <c r="AH59" s="57"/>
      <c r="AI59" s="51"/>
    </row>
    <row r="60" spans="2:35" ht="14.25" customHeight="1">
      <c r="B60" s="49"/>
      <c r="C60" s="241"/>
      <c r="D60" s="242"/>
      <c r="E60" s="242"/>
      <c r="F60" s="242"/>
      <c r="G60" s="242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49"/>
      <c r="AA60" s="49"/>
      <c r="AB60" s="55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241"/>
      <c r="D61" s="242"/>
      <c r="E61" s="242"/>
      <c r="F61" s="242"/>
      <c r="G61" s="242"/>
      <c r="H61" s="243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49"/>
      <c r="AA61" s="49"/>
      <c r="AB61" s="55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105"/>
      <c r="AF63" s="105"/>
      <c r="AG63" s="57"/>
      <c r="AH63" s="57"/>
      <c r="AI63" s="51"/>
    </row>
    <row r="64" spans="2:35" ht="14.25" customHeight="1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105"/>
      <c r="AF65" s="105"/>
      <c r="AG65" s="57"/>
      <c r="AH65" s="57"/>
      <c r="AI65" s="51"/>
    </row>
    <row r="66" spans="2:35" ht="14.25" customHeight="1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105"/>
      <c r="AF66" s="105"/>
      <c r="AG66" s="57"/>
      <c r="AH66" s="57"/>
      <c r="AI66" s="51"/>
    </row>
    <row r="67" spans="2:35" ht="14.25" customHeight="1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105"/>
      <c r="AF67" s="105"/>
      <c r="AG67" s="57"/>
      <c r="AH67" s="57"/>
      <c r="AI67" s="51"/>
    </row>
    <row r="68" spans="2:35" ht="14.25" customHeight="1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105"/>
      <c r="AF68" s="105"/>
      <c r="AG68" s="57"/>
      <c r="AH68" s="57"/>
      <c r="AI68" s="51"/>
    </row>
    <row r="69" spans="2:35" ht="14.25" customHeight="1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105"/>
      <c r="AF69" s="105"/>
      <c r="AG69" s="57"/>
      <c r="AH69" s="57"/>
      <c r="AI69" s="51"/>
    </row>
    <row r="70" spans="2:35" ht="14.25" customHeight="1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105"/>
      <c r="AF70" s="105"/>
      <c r="AG70" s="57"/>
      <c r="AH70" s="57"/>
      <c r="AI70" s="51"/>
    </row>
    <row r="71" spans="2:35" ht="14.25" customHeight="1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105"/>
      <c r="AF71" s="105"/>
      <c r="AG71" s="57"/>
      <c r="AH71" s="57"/>
      <c r="AI71" s="51"/>
    </row>
    <row r="72" spans="2:35" ht="14.25" customHeight="1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105"/>
      <c r="AF72" s="105"/>
      <c r="AG72" s="57"/>
      <c r="AH72" s="57"/>
      <c r="AI72" s="51"/>
    </row>
    <row r="73" spans="2:35" ht="14.25" customHeight="1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105"/>
      <c r="AF73" s="105"/>
      <c r="AG73" s="57"/>
      <c r="AH73" s="57"/>
      <c r="AI73" s="51"/>
    </row>
    <row r="74" spans="2:35" ht="14.25" customHeight="1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17:19" ht="11.25">
      <c r="Q208" s="49"/>
      <c r="R208" s="49"/>
      <c r="S208" s="49"/>
    </row>
    <row r="209" spans="17:19" ht="11.25">
      <c r="Q209" s="49"/>
      <c r="R209" s="49"/>
      <c r="S209" s="49"/>
    </row>
    <row r="210" spans="17:19" ht="11.25">
      <c r="Q210" s="49"/>
      <c r="R210" s="49"/>
      <c r="S210" s="49"/>
    </row>
    <row r="211" spans="17:19" ht="11.25">
      <c r="Q211" s="49"/>
      <c r="R211" s="49"/>
      <c r="S211" s="49"/>
    </row>
    <row r="212" spans="17:19" ht="11.25">
      <c r="Q212" s="49"/>
      <c r="R212" s="49"/>
      <c r="S212" s="49"/>
    </row>
    <row r="213" spans="17:19" ht="11.25">
      <c r="Q213" s="49"/>
      <c r="R213" s="49"/>
      <c r="S213" s="49"/>
    </row>
    <row r="214" spans="17:19" ht="11.25">
      <c r="Q214" s="49"/>
      <c r="R214" s="49"/>
      <c r="S214" s="49"/>
    </row>
    <row r="215" spans="17:19" ht="11.25">
      <c r="Q215" s="49"/>
      <c r="R215" s="49"/>
      <c r="S215" s="49"/>
    </row>
    <row r="216" spans="17:19" ht="11.25">
      <c r="Q216" s="49"/>
      <c r="R216" s="49"/>
      <c r="S216" s="49"/>
    </row>
    <row r="217" spans="17:19" ht="11.25">
      <c r="Q217" s="49"/>
      <c r="R217" s="49"/>
      <c r="S217" s="49"/>
    </row>
    <row r="218" spans="17:19" ht="11.25">
      <c r="Q218" s="49"/>
      <c r="R218" s="49"/>
      <c r="S218" s="49"/>
    </row>
    <row r="219" spans="17:19" ht="11.25">
      <c r="Q219" s="49"/>
      <c r="R219" s="49"/>
      <c r="S219" s="49"/>
    </row>
    <row r="220" spans="17:19" ht="11.25">
      <c r="Q220" s="49"/>
      <c r="R220" s="49"/>
      <c r="S220" s="49"/>
    </row>
    <row r="221" spans="17:19" ht="11.25">
      <c r="Q221" s="49"/>
      <c r="R221" s="49"/>
      <c r="S221" s="49"/>
    </row>
    <row r="222" spans="17:19" ht="11.25">
      <c r="Q222" s="49"/>
      <c r="R222" s="49"/>
      <c r="S222" s="49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</sheetData>
  <sheetProtection/>
  <mergeCells count="1">
    <mergeCell ref="D1:AI1"/>
  </mergeCells>
  <conditionalFormatting sqref="Q469:S65536 K208:P65536 K2:AB2 T3:V65536 Z3:AB65536 N3:P207">
    <cfRule type="cellIs" priority="2" dxfId="7" operator="lessThan" stopIfTrue="1">
      <formula>0</formula>
    </cfRule>
  </conditionalFormatting>
  <conditionalFormatting sqref="Q3:S468">
    <cfRule type="cellIs" priority="5" dxfId="2" operator="lessThan" stopIfTrue="1">
      <formula>0</formula>
    </cfRule>
    <cfRule type="expression" priority="6" dxfId="1" stopIfTrue="1">
      <formula>AND(Q3&gt;0,Q3&lt;=$U3)</formula>
    </cfRule>
  </conditionalFormatting>
  <conditionalFormatting sqref="K3:M207">
    <cfRule type="cellIs" priority="7" dxfId="2" operator="lessThan" stopIfTrue="1">
      <formula>0</formula>
    </cfRule>
    <cfRule type="expression" priority="8" dxfId="1" stopIfTrue="1">
      <formula>AND(K3&gt;0,K3&lt;=$O3)</formula>
    </cfRule>
  </conditionalFormatting>
  <conditionalFormatting sqref="W3:Y65536">
    <cfRule type="cellIs" priority="13" dxfId="2" operator="lessThan" stopIfTrue="1">
      <formula>0</formula>
    </cfRule>
    <cfRule type="expression" priority="14" dxfId="1" stopIfTrue="1">
      <formula>AND(W3&gt;0,W3&lt;=$AA3)</formula>
    </cfRule>
  </conditionalFormatting>
  <conditionalFormatting sqref="AC2:AH2 H2:J2">
    <cfRule type="cellIs" priority="291" dxfId="0" operator="equal" stopIfTrue="1">
      <formula>$B$4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0">
        <f>Setup!C2</f>
        <v>0</v>
      </c>
      <c r="K2" s="370"/>
      <c r="L2" s="370"/>
      <c r="M2" s="370"/>
      <c r="N2" s="370"/>
      <c r="O2" s="370"/>
      <c r="P2" s="370"/>
    </row>
    <row r="3" spans="2:12" ht="110.25" customHeight="1">
      <c r="B3" s="137"/>
      <c r="L3" s="200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69" t="s">
        <v>170</v>
      </c>
      <c r="K6" s="369"/>
      <c r="L6" s="369"/>
      <c r="M6" s="369"/>
      <c r="N6" s="369"/>
      <c r="O6" s="369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8">
        <v>181</v>
      </c>
      <c r="K7" s="142" t="str">
        <f>IF(J7="SHW","Class",IF(Setup!K6="BWt (Kg)","Kilo Class","Pound Class"))</f>
        <v>Kilo Class</v>
      </c>
      <c r="L7" s="368" t="s">
        <v>69</v>
      </c>
      <c r="M7" s="368"/>
      <c r="N7" s="368"/>
      <c r="O7" s="368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1" t="s">
        <v>172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2:14" ht="12.75">
      <c r="B3" s="371" t="s">
        <v>173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2:14" ht="12.75">
      <c r="B4" s="371" t="s">
        <v>46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2:14" ht="12.75"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</row>
    <row r="6" spans="2:14" ht="12.75">
      <c r="B6" s="371" t="s">
        <v>175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2:14" ht="12.75">
      <c r="B7" s="371" t="s">
        <v>174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2:14" ht="12.75"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2:14" ht="12.75">
      <c r="B9" s="371" t="s">
        <v>47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2:14" ht="12.75">
      <c r="B10" s="371" t="s">
        <v>177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</row>
    <row r="11" spans="2:14" ht="12.75">
      <c r="B11" s="371" t="s">
        <v>48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</row>
    <row r="12" spans="2:14" ht="12.75">
      <c r="B12" s="371" t="s">
        <v>176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</row>
    <row r="13" spans="2:14" ht="12.75">
      <c r="B13" s="371" t="s">
        <v>49</v>
      </c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1" customWidth="1"/>
    <col min="2" max="2" width="5.7109375" style="194" customWidth="1"/>
    <col min="3" max="3" width="0.13671875" style="195" customWidth="1"/>
    <col min="4" max="4" width="4.7109375" style="194" customWidth="1"/>
    <col min="5" max="5" width="4.7109375" style="195" customWidth="1"/>
    <col min="6" max="6" width="4.7109375" style="194" customWidth="1"/>
    <col min="7" max="7" width="4.7109375" style="195" customWidth="1"/>
    <col min="8" max="8" width="4.7109375" style="194" customWidth="1"/>
    <col min="9" max="9" width="4.7109375" style="195" customWidth="1"/>
    <col min="10" max="10" width="4.7109375" style="194" customWidth="1"/>
    <col min="11" max="11" width="7.28125" style="195" customWidth="1"/>
    <col min="12" max="13" width="9.140625" style="191" hidden="1" customWidth="1"/>
    <col min="14" max="14" width="0" style="191" hidden="1" customWidth="1"/>
    <col min="15" max="17" width="9.140625" style="191" hidden="1" customWidth="1"/>
    <col min="18" max="18" width="0" style="191" hidden="1" customWidth="1"/>
    <col min="19" max="16384" width="9.140625" style="191" customWidth="1"/>
  </cols>
  <sheetData>
    <row r="1" spans="1:13" s="185" customFormat="1" ht="25.5" customHeight="1">
      <c r="A1" s="181" t="s">
        <v>185</v>
      </c>
      <c r="B1" s="182">
        <v>4</v>
      </c>
      <c r="C1" s="183">
        <v>0</v>
      </c>
      <c r="D1" s="182">
        <v>0</v>
      </c>
      <c r="E1" s="183">
        <v>16</v>
      </c>
      <c r="F1" s="182">
        <v>2</v>
      </c>
      <c r="G1" s="183">
        <v>2</v>
      </c>
      <c r="H1" s="182">
        <v>4</v>
      </c>
      <c r="I1" s="183">
        <v>2</v>
      </c>
      <c r="J1" s="182">
        <v>2</v>
      </c>
      <c r="K1" s="183" t="s">
        <v>186</v>
      </c>
      <c r="L1" s="184">
        <f>K2+B2*B1+C2*C1+D2*D1+E2*E1+F2*F1+G2*G1+H2*H1+I2*I1+J2*J1</f>
        <v>630</v>
      </c>
      <c r="M1" s="184"/>
    </row>
    <row r="2" spans="1:17" ht="12.75" customHeight="1">
      <c r="A2" s="186" t="s">
        <v>76</v>
      </c>
      <c r="B2" s="187">
        <f>IF($A$2="Kilos",50,110)</f>
        <v>50</v>
      </c>
      <c r="C2" s="188">
        <f>IF($A$2="Kilos",45,100)</f>
        <v>45</v>
      </c>
      <c r="D2" s="187">
        <f>IF($A$2="Kilos",25,55)</f>
        <v>25</v>
      </c>
      <c r="E2" s="188">
        <f>IF($A$2="Kilos",20,45)</f>
        <v>20</v>
      </c>
      <c r="F2" s="187">
        <f>IF($A$2="Kilos",15,35)</f>
        <v>15</v>
      </c>
      <c r="G2" s="188">
        <f>IF($A$2="Kilos",10,25)</f>
        <v>10</v>
      </c>
      <c r="H2" s="187">
        <f>IF($A$2="Kilos",5,10)</f>
        <v>5</v>
      </c>
      <c r="I2" s="188">
        <f>IF($A$2="Kilos",2.5,5)</f>
        <v>2.5</v>
      </c>
      <c r="J2" s="187">
        <f>IF($A$2="Kilos",1.25,2.5)</f>
        <v>1.25</v>
      </c>
      <c r="K2" s="189">
        <v>32.5</v>
      </c>
      <c r="L2" s="190" t="s">
        <v>187</v>
      </c>
      <c r="M2" s="190"/>
      <c r="O2" s="191">
        <f>IF($A$2="Pounds",P2,Q2)</f>
        <v>20</v>
      </c>
      <c r="P2" s="191">
        <v>45</v>
      </c>
      <c r="Q2" s="191">
        <v>20</v>
      </c>
    </row>
    <row r="3" spans="1:17" ht="12.75" customHeight="1">
      <c r="A3" s="192" t="s">
        <v>188</v>
      </c>
      <c r="B3" s="187"/>
      <c r="C3" s="188"/>
      <c r="D3" s="187"/>
      <c r="E3" s="188"/>
      <c r="F3" s="187"/>
      <c r="G3" s="188"/>
      <c r="H3" s="187"/>
      <c r="I3" s="188"/>
      <c r="J3" s="187"/>
      <c r="K3" s="188"/>
      <c r="L3" s="190"/>
      <c r="M3" s="190" t="s">
        <v>189</v>
      </c>
      <c r="O3" s="191">
        <f>IF($A$2="Pounds",P3,Q3)</f>
        <v>22.5</v>
      </c>
      <c r="P3" s="191">
        <v>50</v>
      </c>
      <c r="Q3" s="191">
        <v>22.5</v>
      </c>
    </row>
    <row r="4" spans="1:17" ht="12.75" customHeight="1">
      <c r="A4" s="192">
        <f>IF(M4+$K$2&gt;$L$1,0,M4+$K$2)</f>
        <v>32.5</v>
      </c>
      <c r="B4" s="187">
        <f>IF(A4=0,0,MIN($B$1/2,INT(M4/(2*$B$2))))</f>
        <v>0</v>
      </c>
      <c r="C4" s="188">
        <f>IF(A4=0,0,MIN($C$1/2,INT(($M4-2*$B4*$B$2)/(2*$C$2))))</f>
        <v>0</v>
      </c>
      <c r="D4" s="187">
        <f>IF(A4=0,0,MIN($D$1/2,INT(($M4-2*$B4*$B$2-2*$C4*$C$2)/(2*$D$2))))</f>
        <v>0</v>
      </c>
      <c r="E4" s="188">
        <f>IF(A4=0,0,MIN($E$1/2,INT(($M4-2*$B4*$B$2-2*$C4*$C$2-2*$D4*$D$2)/(2*$E$2))))</f>
        <v>0</v>
      </c>
      <c r="F4" s="187">
        <f>IF(A4=0,0,MIN($F$1/2,INT(($M4-2*$B4*$B$2-2*$C4*$C$2-2*$D4*$D$2-2*$E4*$E$2)/(2*$F$2))))</f>
        <v>0</v>
      </c>
      <c r="G4" s="188">
        <f>IF(A4=0,0,MIN($G$1/2,INT(($M4-2*$B4*$B$2-2*$C4*$C$2-2*$D4*$D$2-2*$E4*$E$2-2*$F4*$F$2)/(2*$G$2))))</f>
        <v>0</v>
      </c>
      <c r="H4" s="187">
        <f>IF(A4=0,0,MIN($H$1/2,INT(($M4-2*$B4*$B$2-2*$C4*$C$2-2*$D4*$D$2-2*$E4*$E$2-2*$F4*$F$2-2*$G4*$G$2)/(2*$H$2))))</f>
        <v>0</v>
      </c>
      <c r="I4" s="188">
        <f>IF(A4=0,0,MIN($I$1/2,INT(($M4-2*$B4*$B$2-2*$C4*$C$2-2*$D4*$D$2-2*$E4*$E$2-2*$F4*$F$2-2*$G4*$G$2-2*$H4*$H$2)/(2*$I$2))))</f>
        <v>0</v>
      </c>
      <c r="J4" s="187">
        <f>IF(A4=0,0,MIN($J$1/2,INT(($M4-2*$B4*$B$2-2*$C4*$C$2-2*$D4*$D$2-2*$E4*$E$2-2*$F4*$F$2-2*$G4*$G$2-2*$H4*$H$2-2*$I4*$I$2)/(2*$J$2))))</f>
        <v>0</v>
      </c>
      <c r="K4" s="188"/>
      <c r="L4" s="190">
        <v>0</v>
      </c>
      <c r="M4" s="193">
        <v>0</v>
      </c>
      <c r="N4" s="191">
        <f>IF($K$2+2*(B4*$B$2+C4*$C$2+D4*$D$2+E4*$E$2+F4*$F$2+G4*$G$2+H4*$H$2+I4*$I$2+J4*$J$2)=A4,"","Not enough weight for this load")</f>
      </c>
      <c r="O4" s="191">
        <f>IF($A$2="Pounds",P4,Q4)</f>
        <v>25</v>
      </c>
      <c r="P4" s="191">
        <v>55</v>
      </c>
      <c r="Q4" s="191">
        <v>25</v>
      </c>
    </row>
    <row r="5" spans="1:17" ht="12.75" customHeight="1">
      <c r="A5" s="192">
        <f aca="true" t="shared" si="0" ref="A5:A68">IF(M5+$K$2&gt;$L$1,0,M5+$K$2)</f>
        <v>35</v>
      </c>
      <c r="B5" s="187">
        <f aca="true" t="shared" si="1" ref="B5:B68">IF(A5=0,0,MIN($B$1/2,INT(M5/(2*$B$2))))</f>
        <v>0</v>
      </c>
      <c r="C5" s="188">
        <f aca="true" t="shared" si="2" ref="C5:C68">IF(A5=0,0,MIN($C$1/2,INT(($M5-2*$B5*$B$2)/(2*$C$2))))</f>
        <v>0</v>
      </c>
      <c r="D5" s="187">
        <f aca="true" t="shared" si="3" ref="D5:D68">IF(A5=0,0,MIN($D$1/2,INT(($M5-2*$B5*$B$2-2*$C5*$C$2)/(2*$D$2))))</f>
        <v>0</v>
      </c>
      <c r="E5" s="188">
        <f aca="true" t="shared" si="4" ref="E5:E68">IF(A5=0,0,MIN($E$1/2,INT(($M5-2*$B5*$B$2-2*$C5*$C$2-2*$D5*$D$2)/(2*$E$2))))</f>
        <v>0</v>
      </c>
      <c r="F5" s="187">
        <f aca="true" t="shared" si="5" ref="F5:F68">IF(A5=0,0,MIN($F$1/2,INT(($M5-2*$B5*$B$2-2*$C5*$C$2-2*$D5*$D$2-2*$E5*$E$2)/(2*$F$2))))</f>
        <v>0</v>
      </c>
      <c r="G5" s="188">
        <f aca="true" t="shared" si="6" ref="G5:G68">IF(A5=0,0,MIN($G$1/2,INT(($M5-2*$B5*$B$2-2*$C5*$C$2-2*$D5*$D$2-2*$E5*$E$2-2*$F5*$F$2)/(2*$G$2))))</f>
        <v>0</v>
      </c>
      <c r="H5" s="187">
        <f aca="true" t="shared" si="7" ref="H5:H68">IF(A5=0,0,MIN($H$1/2,INT(($M5-2*$B5*$B$2-2*$C5*$C$2-2*$D5*$D$2-2*$E5*$E$2-2*$F5*$F$2-2*$G5*$G$2)/(2*$H$2))))</f>
        <v>0</v>
      </c>
      <c r="I5" s="188">
        <f aca="true" t="shared" si="8" ref="I5:I68">IF(A5=0,0,MIN($I$1/2,INT(($M5-2*$B5*$B$2-2*$C5*$C$2-2*$D5*$D$2-2*$E5*$E$2-2*$F5*$F$2-2*$G5*$G$2-2*$H5*$H$2)/(2*$I$2))))</f>
        <v>0</v>
      </c>
      <c r="J5" s="187">
        <f aca="true" t="shared" si="9" ref="J5:J68">IF(A5=0,0,MIN($J$1/2,INT(($M5-2*$B5*$B$2-2*$C5*$C$2-2*$D5*$D$2-2*$E5*$E$2-2*$F5*$F$2-2*$G5*$G$2-2*$H5*$H$2-2*$I5*$I$2)/(2*$J$2))))</f>
        <v>1</v>
      </c>
      <c r="K5" s="188"/>
      <c r="L5" s="190">
        <v>1</v>
      </c>
      <c r="M5" s="190">
        <f aca="true" t="shared" si="10" ref="M5:M68">IF($A$2="Pounds",5*L5,2.5*L5)</f>
        <v>2.5</v>
      </c>
      <c r="O5" s="191">
        <f>IF($A$2="Pounds",P5,Q5)</f>
        <v>30</v>
      </c>
      <c r="P5" s="191">
        <v>65</v>
      </c>
      <c r="Q5" s="191">
        <v>30</v>
      </c>
    </row>
    <row r="6" spans="1:17" ht="12.75" customHeight="1">
      <c r="A6" s="192">
        <f t="shared" si="0"/>
        <v>37.5</v>
      </c>
      <c r="B6" s="187">
        <f t="shared" si="1"/>
        <v>0</v>
      </c>
      <c r="C6" s="188">
        <f t="shared" si="2"/>
        <v>0</v>
      </c>
      <c r="D6" s="187">
        <f t="shared" si="3"/>
        <v>0</v>
      </c>
      <c r="E6" s="188">
        <f t="shared" si="4"/>
        <v>0</v>
      </c>
      <c r="F6" s="187">
        <f t="shared" si="5"/>
        <v>0</v>
      </c>
      <c r="G6" s="188">
        <f t="shared" si="6"/>
        <v>0</v>
      </c>
      <c r="H6" s="187">
        <f t="shared" si="7"/>
        <v>0</v>
      </c>
      <c r="I6" s="188">
        <f t="shared" si="8"/>
        <v>1</v>
      </c>
      <c r="J6" s="187">
        <f t="shared" si="9"/>
        <v>0</v>
      </c>
      <c r="K6" s="188"/>
      <c r="L6" s="190">
        <v>2</v>
      </c>
      <c r="M6" s="190">
        <f t="shared" si="10"/>
        <v>5</v>
      </c>
      <c r="O6" s="191">
        <f>IF($A$2="Pounds",P6,Q6)</f>
        <v>32.5</v>
      </c>
      <c r="P6" s="191">
        <v>70</v>
      </c>
      <c r="Q6" s="191">
        <v>32.5</v>
      </c>
    </row>
    <row r="7" spans="1:13" ht="12.75" customHeight="1">
      <c r="A7" s="192">
        <f t="shared" si="0"/>
        <v>40</v>
      </c>
      <c r="B7" s="187">
        <f t="shared" si="1"/>
        <v>0</v>
      </c>
      <c r="C7" s="188">
        <f t="shared" si="2"/>
        <v>0</v>
      </c>
      <c r="D7" s="187">
        <f t="shared" si="3"/>
        <v>0</v>
      </c>
      <c r="E7" s="188">
        <f t="shared" si="4"/>
        <v>0</v>
      </c>
      <c r="F7" s="187">
        <f t="shared" si="5"/>
        <v>0</v>
      </c>
      <c r="G7" s="188">
        <f t="shared" si="6"/>
        <v>0</v>
      </c>
      <c r="H7" s="187">
        <f t="shared" si="7"/>
        <v>0</v>
      </c>
      <c r="I7" s="188">
        <f t="shared" si="8"/>
        <v>1</v>
      </c>
      <c r="J7" s="187">
        <f t="shared" si="9"/>
        <v>1</v>
      </c>
      <c r="K7" s="188"/>
      <c r="L7" s="190">
        <v>3</v>
      </c>
      <c r="M7" s="190">
        <f t="shared" si="10"/>
        <v>7.5</v>
      </c>
    </row>
    <row r="8" spans="1:13" ht="12.75" customHeight="1">
      <c r="A8" s="192">
        <f t="shared" si="0"/>
        <v>42.5</v>
      </c>
      <c r="B8" s="187">
        <f t="shared" si="1"/>
        <v>0</v>
      </c>
      <c r="C8" s="188">
        <f t="shared" si="2"/>
        <v>0</v>
      </c>
      <c r="D8" s="187">
        <f t="shared" si="3"/>
        <v>0</v>
      </c>
      <c r="E8" s="188">
        <f t="shared" si="4"/>
        <v>0</v>
      </c>
      <c r="F8" s="187">
        <f t="shared" si="5"/>
        <v>0</v>
      </c>
      <c r="G8" s="188">
        <f t="shared" si="6"/>
        <v>0</v>
      </c>
      <c r="H8" s="187">
        <f t="shared" si="7"/>
        <v>1</v>
      </c>
      <c r="I8" s="188">
        <f t="shared" si="8"/>
        <v>0</v>
      </c>
      <c r="J8" s="187">
        <f t="shared" si="9"/>
        <v>0</v>
      </c>
      <c r="K8" s="188"/>
      <c r="L8" s="190">
        <v>4</v>
      </c>
      <c r="M8" s="190">
        <f t="shared" si="10"/>
        <v>10</v>
      </c>
    </row>
    <row r="9" spans="1:13" ht="12.75" customHeight="1">
      <c r="A9" s="192">
        <f t="shared" si="0"/>
        <v>45</v>
      </c>
      <c r="B9" s="187">
        <f t="shared" si="1"/>
        <v>0</v>
      </c>
      <c r="C9" s="188">
        <f t="shared" si="2"/>
        <v>0</v>
      </c>
      <c r="D9" s="187">
        <f t="shared" si="3"/>
        <v>0</v>
      </c>
      <c r="E9" s="188">
        <f t="shared" si="4"/>
        <v>0</v>
      </c>
      <c r="F9" s="187">
        <f t="shared" si="5"/>
        <v>0</v>
      </c>
      <c r="G9" s="188">
        <f t="shared" si="6"/>
        <v>0</v>
      </c>
      <c r="H9" s="187">
        <f t="shared" si="7"/>
        <v>1</v>
      </c>
      <c r="I9" s="188">
        <f t="shared" si="8"/>
        <v>0</v>
      </c>
      <c r="J9" s="187">
        <f t="shared" si="9"/>
        <v>1</v>
      </c>
      <c r="K9" s="188"/>
      <c r="L9" s="190">
        <v>5</v>
      </c>
      <c r="M9" s="190">
        <f t="shared" si="10"/>
        <v>12.5</v>
      </c>
    </row>
    <row r="10" spans="1:13" ht="12.75" customHeight="1">
      <c r="A10" s="192">
        <f t="shared" si="0"/>
        <v>47.5</v>
      </c>
      <c r="B10" s="187">
        <f t="shared" si="1"/>
        <v>0</v>
      </c>
      <c r="C10" s="188">
        <f t="shared" si="2"/>
        <v>0</v>
      </c>
      <c r="D10" s="187">
        <f t="shared" si="3"/>
        <v>0</v>
      </c>
      <c r="E10" s="188">
        <f t="shared" si="4"/>
        <v>0</v>
      </c>
      <c r="F10" s="187">
        <f t="shared" si="5"/>
        <v>0</v>
      </c>
      <c r="G10" s="188">
        <f t="shared" si="6"/>
        <v>0</v>
      </c>
      <c r="H10" s="187">
        <f t="shared" si="7"/>
        <v>1</v>
      </c>
      <c r="I10" s="188">
        <f t="shared" si="8"/>
        <v>1</v>
      </c>
      <c r="J10" s="187">
        <f t="shared" si="9"/>
        <v>0</v>
      </c>
      <c r="K10" s="188"/>
      <c r="L10" s="190">
        <v>6</v>
      </c>
      <c r="M10" s="190">
        <f t="shared" si="10"/>
        <v>15</v>
      </c>
    </row>
    <row r="11" spans="1:13" ht="12.75" customHeight="1">
      <c r="A11" s="192">
        <f t="shared" si="0"/>
        <v>50</v>
      </c>
      <c r="B11" s="187">
        <f t="shared" si="1"/>
        <v>0</v>
      </c>
      <c r="C11" s="188">
        <f t="shared" si="2"/>
        <v>0</v>
      </c>
      <c r="D11" s="187">
        <f t="shared" si="3"/>
        <v>0</v>
      </c>
      <c r="E11" s="188">
        <f t="shared" si="4"/>
        <v>0</v>
      </c>
      <c r="F11" s="187">
        <f t="shared" si="5"/>
        <v>0</v>
      </c>
      <c r="G11" s="188">
        <f t="shared" si="6"/>
        <v>0</v>
      </c>
      <c r="H11" s="187">
        <f t="shared" si="7"/>
        <v>1</v>
      </c>
      <c r="I11" s="188">
        <f t="shared" si="8"/>
        <v>1</v>
      </c>
      <c r="J11" s="187">
        <f t="shared" si="9"/>
        <v>1</v>
      </c>
      <c r="K11" s="188"/>
      <c r="L11" s="190">
        <v>7</v>
      </c>
      <c r="M11" s="190">
        <f t="shared" si="10"/>
        <v>17.5</v>
      </c>
    </row>
    <row r="12" spans="1:13" ht="12.75" customHeight="1">
      <c r="A12" s="192">
        <f t="shared" si="0"/>
        <v>52.5</v>
      </c>
      <c r="B12" s="187">
        <f t="shared" si="1"/>
        <v>0</v>
      </c>
      <c r="C12" s="188">
        <f t="shared" si="2"/>
        <v>0</v>
      </c>
      <c r="D12" s="187">
        <f t="shared" si="3"/>
        <v>0</v>
      </c>
      <c r="E12" s="188">
        <f t="shared" si="4"/>
        <v>0</v>
      </c>
      <c r="F12" s="187">
        <f t="shared" si="5"/>
        <v>0</v>
      </c>
      <c r="G12" s="188">
        <f t="shared" si="6"/>
        <v>1</v>
      </c>
      <c r="H12" s="187">
        <f t="shared" si="7"/>
        <v>0</v>
      </c>
      <c r="I12" s="188">
        <f t="shared" si="8"/>
        <v>0</v>
      </c>
      <c r="J12" s="187">
        <f t="shared" si="9"/>
        <v>0</v>
      </c>
      <c r="K12" s="188"/>
      <c r="L12" s="190">
        <v>8</v>
      </c>
      <c r="M12" s="190">
        <f t="shared" si="10"/>
        <v>20</v>
      </c>
    </row>
    <row r="13" spans="1:13" ht="12.75" customHeight="1">
      <c r="A13" s="192">
        <f t="shared" si="0"/>
        <v>55</v>
      </c>
      <c r="B13" s="187">
        <f t="shared" si="1"/>
        <v>0</v>
      </c>
      <c r="C13" s="188">
        <f t="shared" si="2"/>
        <v>0</v>
      </c>
      <c r="D13" s="187">
        <f t="shared" si="3"/>
        <v>0</v>
      </c>
      <c r="E13" s="188">
        <f t="shared" si="4"/>
        <v>0</v>
      </c>
      <c r="F13" s="187">
        <f t="shared" si="5"/>
        <v>0</v>
      </c>
      <c r="G13" s="188">
        <f t="shared" si="6"/>
        <v>1</v>
      </c>
      <c r="H13" s="187">
        <f t="shared" si="7"/>
        <v>0</v>
      </c>
      <c r="I13" s="188">
        <f t="shared" si="8"/>
        <v>0</v>
      </c>
      <c r="J13" s="187">
        <f t="shared" si="9"/>
        <v>1</v>
      </c>
      <c r="K13" s="188"/>
      <c r="L13" s="190">
        <f aca="true" t="shared" si="11" ref="L13:L76">L12+1</f>
        <v>9</v>
      </c>
      <c r="M13" s="190">
        <f t="shared" si="10"/>
        <v>22.5</v>
      </c>
    </row>
    <row r="14" spans="1:13" ht="12.75" customHeight="1">
      <c r="A14" s="192">
        <f t="shared" si="0"/>
        <v>57.5</v>
      </c>
      <c r="B14" s="187">
        <f t="shared" si="1"/>
        <v>0</v>
      </c>
      <c r="C14" s="188">
        <f t="shared" si="2"/>
        <v>0</v>
      </c>
      <c r="D14" s="187">
        <f t="shared" si="3"/>
        <v>0</v>
      </c>
      <c r="E14" s="188">
        <f t="shared" si="4"/>
        <v>0</v>
      </c>
      <c r="F14" s="187">
        <f t="shared" si="5"/>
        <v>0</v>
      </c>
      <c r="G14" s="188">
        <f t="shared" si="6"/>
        <v>1</v>
      </c>
      <c r="H14" s="187">
        <f t="shared" si="7"/>
        <v>0</v>
      </c>
      <c r="I14" s="188">
        <f t="shared" si="8"/>
        <v>1</v>
      </c>
      <c r="J14" s="187">
        <f t="shared" si="9"/>
        <v>0</v>
      </c>
      <c r="K14" s="188"/>
      <c r="L14" s="190">
        <f t="shared" si="11"/>
        <v>10</v>
      </c>
      <c r="M14" s="190">
        <f t="shared" si="10"/>
        <v>25</v>
      </c>
    </row>
    <row r="15" spans="1:13" ht="12.75" customHeight="1">
      <c r="A15" s="192">
        <f t="shared" si="0"/>
        <v>60</v>
      </c>
      <c r="B15" s="187">
        <f t="shared" si="1"/>
        <v>0</v>
      </c>
      <c r="C15" s="188">
        <f t="shared" si="2"/>
        <v>0</v>
      </c>
      <c r="D15" s="187">
        <f t="shared" si="3"/>
        <v>0</v>
      </c>
      <c r="E15" s="188">
        <f t="shared" si="4"/>
        <v>0</v>
      </c>
      <c r="F15" s="187">
        <f t="shared" si="5"/>
        <v>0</v>
      </c>
      <c r="G15" s="188">
        <f t="shared" si="6"/>
        <v>1</v>
      </c>
      <c r="H15" s="187">
        <f t="shared" si="7"/>
        <v>0</v>
      </c>
      <c r="I15" s="188">
        <f t="shared" si="8"/>
        <v>1</v>
      </c>
      <c r="J15" s="187">
        <f t="shared" si="9"/>
        <v>1</v>
      </c>
      <c r="K15" s="188"/>
      <c r="L15" s="190">
        <f t="shared" si="11"/>
        <v>11</v>
      </c>
      <c r="M15" s="190">
        <f t="shared" si="10"/>
        <v>27.5</v>
      </c>
    </row>
    <row r="16" spans="1:13" ht="12.75" customHeight="1">
      <c r="A16" s="192">
        <f t="shared" si="0"/>
        <v>62.5</v>
      </c>
      <c r="B16" s="187">
        <f t="shared" si="1"/>
        <v>0</v>
      </c>
      <c r="C16" s="188">
        <f t="shared" si="2"/>
        <v>0</v>
      </c>
      <c r="D16" s="187">
        <f t="shared" si="3"/>
        <v>0</v>
      </c>
      <c r="E16" s="188">
        <f t="shared" si="4"/>
        <v>0</v>
      </c>
      <c r="F16" s="187">
        <f t="shared" si="5"/>
        <v>1</v>
      </c>
      <c r="G16" s="188">
        <f t="shared" si="6"/>
        <v>0</v>
      </c>
      <c r="H16" s="187">
        <f t="shared" si="7"/>
        <v>0</v>
      </c>
      <c r="I16" s="188">
        <f t="shared" si="8"/>
        <v>0</v>
      </c>
      <c r="J16" s="187">
        <f t="shared" si="9"/>
        <v>0</v>
      </c>
      <c r="K16" s="188"/>
      <c r="L16" s="190">
        <f t="shared" si="11"/>
        <v>12</v>
      </c>
      <c r="M16" s="190">
        <f t="shared" si="10"/>
        <v>30</v>
      </c>
    </row>
    <row r="17" spans="1:13" ht="12.75" customHeight="1">
      <c r="A17" s="192">
        <f t="shared" si="0"/>
        <v>65</v>
      </c>
      <c r="B17" s="187">
        <f t="shared" si="1"/>
        <v>0</v>
      </c>
      <c r="C17" s="188">
        <f t="shared" si="2"/>
        <v>0</v>
      </c>
      <c r="D17" s="187">
        <f t="shared" si="3"/>
        <v>0</v>
      </c>
      <c r="E17" s="188">
        <f t="shared" si="4"/>
        <v>0</v>
      </c>
      <c r="F17" s="187">
        <f t="shared" si="5"/>
        <v>1</v>
      </c>
      <c r="G17" s="188">
        <f t="shared" si="6"/>
        <v>0</v>
      </c>
      <c r="H17" s="187">
        <f t="shared" si="7"/>
        <v>0</v>
      </c>
      <c r="I17" s="188">
        <f t="shared" si="8"/>
        <v>0</v>
      </c>
      <c r="J17" s="187">
        <f t="shared" si="9"/>
        <v>1</v>
      </c>
      <c r="K17" s="188"/>
      <c r="L17" s="190">
        <f t="shared" si="11"/>
        <v>13</v>
      </c>
      <c r="M17" s="190">
        <f t="shared" si="10"/>
        <v>32.5</v>
      </c>
    </row>
    <row r="18" spans="1:13" ht="12.75" customHeight="1">
      <c r="A18" s="192">
        <f t="shared" si="0"/>
        <v>67.5</v>
      </c>
      <c r="B18" s="187">
        <f t="shared" si="1"/>
        <v>0</v>
      </c>
      <c r="C18" s="188">
        <f t="shared" si="2"/>
        <v>0</v>
      </c>
      <c r="D18" s="187">
        <f t="shared" si="3"/>
        <v>0</v>
      </c>
      <c r="E18" s="188">
        <f t="shared" si="4"/>
        <v>0</v>
      </c>
      <c r="F18" s="187">
        <f t="shared" si="5"/>
        <v>1</v>
      </c>
      <c r="G18" s="188">
        <f t="shared" si="6"/>
        <v>0</v>
      </c>
      <c r="H18" s="187">
        <f t="shared" si="7"/>
        <v>0</v>
      </c>
      <c r="I18" s="188">
        <f t="shared" si="8"/>
        <v>1</v>
      </c>
      <c r="J18" s="187">
        <f t="shared" si="9"/>
        <v>0</v>
      </c>
      <c r="K18" s="188"/>
      <c r="L18" s="190">
        <f t="shared" si="11"/>
        <v>14</v>
      </c>
      <c r="M18" s="190">
        <f t="shared" si="10"/>
        <v>35</v>
      </c>
    </row>
    <row r="19" spans="1:13" ht="12.75" customHeight="1">
      <c r="A19" s="192">
        <f t="shared" si="0"/>
        <v>70</v>
      </c>
      <c r="B19" s="187">
        <f t="shared" si="1"/>
        <v>0</v>
      </c>
      <c r="C19" s="188">
        <f t="shared" si="2"/>
        <v>0</v>
      </c>
      <c r="D19" s="187">
        <f t="shared" si="3"/>
        <v>0</v>
      </c>
      <c r="E19" s="188">
        <f t="shared" si="4"/>
        <v>0</v>
      </c>
      <c r="F19" s="187">
        <f t="shared" si="5"/>
        <v>1</v>
      </c>
      <c r="G19" s="188">
        <f t="shared" si="6"/>
        <v>0</v>
      </c>
      <c r="H19" s="187">
        <f t="shared" si="7"/>
        <v>0</v>
      </c>
      <c r="I19" s="188">
        <f t="shared" si="8"/>
        <v>1</v>
      </c>
      <c r="J19" s="187">
        <f t="shared" si="9"/>
        <v>1</v>
      </c>
      <c r="K19" s="188"/>
      <c r="L19" s="190">
        <f t="shared" si="11"/>
        <v>15</v>
      </c>
      <c r="M19" s="190">
        <f t="shared" si="10"/>
        <v>37.5</v>
      </c>
    </row>
    <row r="20" spans="1:13" ht="12.75" customHeight="1">
      <c r="A20" s="192">
        <f t="shared" si="0"/>
        <v>72.5</v>
      </c>
      <c r="B20" s="187">
        <f t="shared" si="1"/>
        <v>0</v>
      </c>
      <c r="C20" s="188">
        <f t="shared" si="2"/>
        <v>0</v>
      </c>
      <c r="D20" s="187">
        <f t="shared" si="3"/>
        <v>0</v>
      </c>
      <c r="E20" s="188">
        <f t="shared" si="4"/>
        <v>1</v>
      </c>
      <c r="F20" s="187">
        <f t="shared" si="5"/>
        <v>0</v>
      </c>
      <c r="G20" s="188">
        <f t="shared" si="6"/>
        <v>0</v>
      </c>
      <c r="H20" s="187">
        <f t="shared" si="7"/>
        <v>0</v>
      </c>
      <c r="I20" s="188">
        <f t="shared" si="8"/>
        <v>0</v>
      </c>
      <c r="J20" s="187">
        <f t="shared" si="9"/>
        <v>0</v>
      </c>
      <c r="K20" s="188"/>
      <c r="L20" s="190">
        <f t="shared" si="11"/>
        <v>16</v>
      </c>
      <c r="M20" s="190">
        <f t="shared" si="10"/>
        <v>40</v>
      </c>
    </row>
    <row r="21" spans="1:13" ht="12.75" customHeight="1">
      <c r="A21" s="192">
        <f t="shared" si="0"/>
        <v>75</v>
      </c>
      <c r="B21" s="187">
        <f t="shared" si="1"/>
        <v>0</v>
      </c>
      <c r="C21" s="188">
        <f t="shared" si="2"/>
        <v>0</v>
      </c>
      <c r="D21" s="187">
        <f t="shared" si="3"/>
        <v>0</v>
      </c>
      <c r="E21" s="188">
        <f t="shared" si="4"/>
        <v>1</v>
      </c>
      <c r="F21" s="187">
        <f t="shared" si="5"/>
        <v>0</v>
      </c>
      <c r="G21" s="188">
        <f t="shared" si="6"/>
        <v>0</v>
      </c>
      <c r="H21" s="187">
        <f t="shared" si="7"/>
        <v>0</v>
      </c>
      <c r="I21" s="188">
        <f t="shared" si="8"/>
        <v>0</v>
      </c>
      <c r="J21" s="187">
        <f t="shared" si="9"/>
        <v>1</v>
      </c>
      <c r="K21" s="188"/>
      <c r="L21" s="190">
        <f t="shared" si="11"/>
        <v>17</v>
      </c>
      <c r="M21" s="190">
        <f t="shared" si="10"/>
        <v>42.5</v>
      </c>
    </row>
    <row r="22" spans="1:13" ht="12.75" customHeight="1">
      <c r="A22" s="192">
        <f t="shared" si="0"/>
        <v>77.5</v>
      </c>
      <c r="B22" s="187">
        <f t="shared" si="1"/>
        <v>0</v>
      </c>
      <c r="C22" s="188">
        <f t="shared" si="2"/>
        <v>0</v>
      </c>
      <c r="D22" s="187">
        <f t="shared" si="3"/>
        <v>0</v>
      </c>
      <c r="E22" s="188">
        <f t="shared" si="4"/>
        <v>1</v>
      </c>
      <c r="F22" s="187">
        <f t="shared" si="5"/>
        <v>0</v>
      </c>
      <c r="G22" s="188">
        <f t="shared" si="6"/>
        <v>0</v>
      </c>
      <c r="H22" s="187">
        <f t="shared" si="7"/>
        <v>0</v>
      </c>
      <c r="I22" s="188">
        <f t="shared" si="8"/>
        <v>1</v>
      </c>
      <c r="J22" s="187">
        <f t="shared" si="9"/>
        <v>0</v>
      </c>
      <c r="K22" s="188"/>
      <c r="L22" s="190">
        <f t="shared" si="11"/>
        <v>18</v>
      </c>
      <c r="M22" s="190">
        <f t="shared" si="10"/>
        <v>45</v>
      </c>
    </row>
    <row r="23" spans="1:13" ht="12.75" customHeight="1">
      <c r="A23" s="192">
        <f t="shared" si="0"/>
        <v>80</v>
      </c>
      <c r="B23" s="187">
        <f t="shared" si="1"/>
        <v>0</v>
      </c>
      <c r="C23" s="188">
        <f t="shared" si="2"/>
        <v>0</v>
      </c>
      <c r="D23" s="187">
        <f t="shared" si="3"/>
        <v>0</v>
      </c>
      <c r="E23" s="188">
        <f t="shared" si="4"/>
        <v>1</v>
      </c>
      <c r="F23" s="187">
        <f t="shared" si="5"/>
        <v>0</v>
      </c>
      <c r="G23" s="188">
        <f t="shared" si="6"/>
        <v>0</v>
      </c>
      <c r="H23" s="187">
        <f t="shared" si="7"/>
        <v>0</v>
      </c>
      <c r="I23" s="188">
        <f t="shared" si="8"/>
        <v>1</v>
      </c>
      <c r="J23" s="187">
        <f t="shared" si="9"/>
        <v>1</v>
      </c>
      <c r="K23" s="188"/>
      <c r="L23" s="190">
        <f t="shared" si="11"/>
        <v>19</v>
      </c>
      <c r="M23" s="190">
        <f t="shared" si="10"/>
        <v>47.5</v>
      </c>
    </row>
    <row r="24" spans="1:13" ht="12.75" customHeight="1">
      <c r="A24" s="192">
        <f t="shared" si="0"/>
        <v>82.5</v>
      </c>
      <c r="B24" s="187">
        <f t="shared" si="1"/>
        <v>0</v>
      </c>
      <c r="C24" s="188">
        <f t="shared" si="2"/>
        <v>0</v>
      </c>
      <c r="D24" s="187">
        <f t="shared" si="3"/>
        <v>0</v>
      </c>
      <c r="E24" s="188">
        <f t="shared" si="4"/>
        <v>1</v>
      </c>
      <c r="F24" s="187">
        <f t="shared" si="5"/>
        <v>0</v>
      </c>
      <c r="G24" s="188">
        <f t="shared" si="6"/>
        <v>0</v>
      </c>
      <c r="H24" s="187">
        <f t="shared" si="7"/>
        <v>1</v>
      </c>
      <c r="I24" s="188">
        <f t="shared" si="8"/>
        <v>0</v>
      </c>
      <c r="J24" s="187">
        <f t="shared" si="9"/>
        <v>0</v>
      </c>
      <c r="K24" s="188"/>
      <c r="L24" s="190">
        <f t="shared" si="11"/>
        <v>20</v>
      </c>
      <c r="M24" s="190">
        <f t="shared" si="10"/>
        <v>50</v>
      </c>
    </row>
    <row r="25" spans="1:13" ht="12.75" customHeight="1">
      <c r="A25" s="192">
        <f t="shared" si="0"/>
        <v>85</v>
      </c>
      <c r="B25" s="187">
        <f t="shared" si="1"/>
        <v>0</v>
      </c>
      <c r="C25" s="188">
        <f t="shared" si="2"/>
        <v>0</v>
      </c>
      <c r="D25" s="187">
        <f t="shared" si="3"/>
        <v>0</v>
      </c>
      <c r="E25" s="188">
        <f t="shared" si="4"/>
        <v>1</v>
      </c>
      <c r="F25" s="187">
        <f t="shared" si="5"/>
        <v>0</v>
      </c>
      <c r="G25" s="188">
        <f t="shared" si="6"/>
        <v>0</v>
      </c>
      <c r="H25" s="187">
        <f t="shared" si="7"/>
        <v>1</v>
      </c>
      <c r="I25" s="188">
        <f t="shared" si="8"/>
        <v>0</v>
      </c>
      <c r="J25" s="187">
        <f t="shared" si="9"/>
        <v>1</v>
      </c>
      <c r="K25" s="188"/>
      <c r="L25" s="190">
        <f t="shared" si="11"/>
        <v>21</v>
      </c>
      <c r="M25" s="190">
        <f t="shared" si="10"/>
        <v>52.5</v>
      </c>
    </row>
    <row r="26" spans="1:13" ht="12.75" customHeight="1">
      <c r="A26" s="192">
        <f t="shared" si="0"/>
        <v>87.5</v>
      </c>
      <c r="B26" s="187">
        <f t="shared" si="1"/>
        <v>0</v>
      </c>
      <c r="C26" s="188">
        <f t="shared" si="2"/>
        <v>0</v>
      </c>
      <c r="D26" s="187">
        <f t="shared" si="3"/>
        <v>0</v>
      </c>
      <c r="E26" s="188">
        <f t="shared" si="4"/>
        <v>1</v>
      </c>
      <c r="F26" s="187">
        <f t="shared" si="5"/>
        <v>0</v>
      </c>
      <c r="G26" s="188">
        <f t="shared" si="6"/>
        <v>0</v>
      </c>
      <c r="H26" s="187">
        <f t="shared" si="7"/>
        <v>1</v>
      </c>
      <c r="I26" s="188">
        <f t="shared" si="8"/>
        <v>1</v>
      </c>
      <c r="J26" s="187">
        <f t="shared" si="9"/>
        <v>0</v>
      </c>
      <c r="K26" s="188"/>
      <c r="L26" s="190">
        <f t="shared" si="11"/>
        <v>22</v>
      </c>
      <c r="M26" s="190">
        <f t="shared" si="10"/>
        <v>55</v>
      </c>
    </row>
    <row r="27" spans="1:13" ht="12.75" customHeight="1">
      <c r="A27" s="192">
        <f t="shared" si="0"/>
        <v>90</v>
      </c>
      <c r="B27" s="187">
        <f t="shared" si="1"/>
        <v>0</v>
      </c>
      <c r="C27" s="188">
        <f t="shared" si="2"/>
        <v>0</v>
      </c>
      <c r="D27" s="187">
        <f t="shared" si="3"/>
        <v>0</v>
      </c>
      <c r="E27" s="188">
        <f t="shared" si="4"/>
        <v>1</v>
      </c>
      <c r="F27" s="187">
        <f t="shared" si="5"/>
        <v>0</v>
      </c>
      <c r="G27" s="188">
        <f t="shared" si="6"/>
        <v>0</v>
      </c>
      <c r="H27" s="187">
        <f t="shared" si="7"/>
        <v>1</v>
      </c>
      <c r="I27" s="188">
        <f t="shared" si="8"/>
        <v>1</v>
      </c>
      <c r="J27" s="187">
        <f t="shared" si="9"/>
        <v>1</v>
      </c>
      <c r="K27" s="188"/>
      <c r="L27" s="190">
        <f t="shared" si="11"/>
        <v>23</v>
      </c>
      <c r="M27" s="190">
        <f t="shared" si="10"/>
        <v>57.5</v>
      </c>
    </row>
    <row r="28" spans="1:13" ht="12.75" customHeight="1">
      <c r="A28" s="192">
        <f t="shared" si="0"/>
        <v>92.5</v>
      </c>
      <c r="B28" s="187">
        <f t="shared" si="1"/>
        <v>0</v>
      </c>
      <c r="C28" s="188">
        <f t="shared" si="2"/>
        <v>0</v>
      </c>
      <c r="D28" s="187">
        <f t="shared" si="3"/>
        <v>0</v>
      </c>
      <c r="E28" s="188">
        <f t="shared" si="4"/>
        <v>1</v>
      </c>
      <c r="F28" s="187">
        <f t="shared" si="5"/>
        <v>0</v>
      </c>
      <c r="G28" s="188">
        <f t="shared" si="6"/>
        <v>1</v>
      </c>
      <c r="H28" s="187">
        <f t="shared" si="7"/>
        <v>0</v>
      </c>
      <c r="I28" s="188">
        <f t="shared" si="8"/>
        <v>0</v>
      </c>
      <c r="J28" s="187">
        <f t="shared" si="9"/>
        <v>0</v>
      </c>
      <c r="K28" s="188"/>
      <c r="L28" s="190">
        <f t="shared" si="11"/>
        <v>24</v>
      </c>
      <c r="M28" s="190">
        <f t="shared" si="10"/>
        <v>60</v>
      </c>
    </row>
    <row r="29" spans="1:13" ht="12.75" customHeight="1">
      <c r="A29" s="192">
        <f t="shared" si="0"/>
        <v>95</v>
      </c>
      <c r="B29" s="187">
        <f t="shared" si="1"/>
        <v>0</v>
      </c>
      <c r="C29" s="188">
        <f t="shared" si="2"/>
        <v>0</v>
      </c>
      <c r="D29" s="187">
        <f t="shared" si="3"/>
        <v>0</v>
      </c>
      <c r="E29" s="188">
        <f t="shared" si="4"/>
        <v>1</v>
      </c>
      <c r="F29" s="187">
        <f t="shared" si="5"/>
        <v>0</v>
      </c>
      <c r="G29" s="188">
        <f t="shared" si="6"/>
        <v>1</v>
      </c>
      <c r="H29" s="187">
        <f t="shared" si="7"/>
        <v>0</v>
      </c>
      <c r="I29" s="188">
        <f t="shared" si="8"/>
        <v>0</v>
      </c>
      <c r="J29" s="187">
        <f t="shared" si="9"/>
        <v>1</v>
      </c>
      <c r="K29" s="188"/>
      <c r="L29" s="190">
        <f t="shared" si="11"/>
        <v>25</v>
      </c>
      <c r="M29" s="190">
        <f t="shared" si="10"/>
        <v>62.5</v>
      </c>
    </row>
    <row r="30" spans="1:13" ht="12.75" customHeight="1">
      <c r="A30" s="192">
        <f t="shared" si="0"/>
        <v>97.5</v>
      </c>
      <c r="B30" s="187">
        <f t="shared" si="1"/>
        <v>0</v>
      </c>
      <c r="C30" s="188">
        <f t="shared" si="2"/>
        <v>0</v>
      </c>
      <c r="D30" s="187">
        <f t="shared" si="3"/>
        <v>0</v>
      </c>
      <c r="E30" s="188">
        <f t="shared" si="4"/>
        <v>1</v>
      </c>
      <c r="F30" s="187">
        <f t="shared" si="5"/>
        <v>0</v>
      </c>
      <c r="G30" s="188">
        <f t="shared" si="6"/>
        <v>1</v>
      </c>
      <c r="H30" s="187">
        <f t="shared" si="7"/>
        <v>0</v>
      </c>
      <c r="I30" s="188">
        <f t="shared" si="8"/>
        <v>1</v>
      </c>
      <c r="J30" s="187">
        <f t="shared" si="9"/>
        <v>0</v>
      </c>
      <c r="K30" s="188"/>
      <c r="L30" s="190">
        <f t="shared" si="11"/>
        <v>26</v>
      </c>
      <c r="M30" s="190">
        <f t="shared" si="10"/>
        <v>65</v>
      </c>
    </row>
    <row r="31" spans="1:13" ht="12.75" customHeight="1">
      <c r="A31" s="192">
        <f t="shared" si="0"/>
        <v>100</v>
      </c>
      <c r="B31" s="187">
        <f t="shared" si="1"/>
        <v>0</v>
      </c>
      <c r="C31" s="188">
        <f t="shared" si="2"/>
        <v>0</v>
      </c>
      <c r="D31" s="187">
        <f t="shared" si="3"/>
        <v>0</v>
      </c>
      <c r="E31" s="188">
        <f t="shared" si="4"/>
        <v>1</v>
      </c>
      <c r="F31" s="187">
        <f t="shared" si="5"/>
        <v>0</v>
      </c>
      <c r="G31" s="188">
        <f t="shared" si="6"/>
        <v>1</v>
      </c>
      <c r="H31" s="187">
        <f t="shared" si="7"/>
        <v>0</v>
      </c>
      <c r="I31" s="188">
        <f t="shared" si="8"/>
        <v>1</v>
      </c>
      <c r="J31" s="187">
        <f t="shared" si="9"/>
        <v>1</v>
      </c>
      <c r="K31" s="188"/>
      <c r="L31" s="190">
        <f t="shared" si="11"/>
        <v>27</v>
      </c>
      <c r="M31" s="190">
        <f t="shared" si="10"/>
        <v>67.5</v>
      </c>
    </row>
    <row r="32" spans="1:13" ht="12.75" customHeight="1">
      <c r="A32" s="192">
        <f t="shared" si="0"/>
        <v>102.5</v>
      </c>
      <c r="B32" s="187">
        <f t="shared" si="1"/>
        <v>0</v>
      </c>
      <c r="C32" s="188">
        <f t="shared" si="2"/>
        <v>0</v>
      </c>
      <c r="D32" s="187">
        <f t="shared" si="3"/>
        <v>0</v>
      </c>
      <c r="E32" s="188">
        <f t="shared" si="4"/>
        <v>1</v>
      </c>
      <c r="F32" s="187">
        <f t="shared" si="5"/>
        <v>1</v>
      </c>
      <c r="G32" s="188">
        <f t="shared" si="6"/>
        <v>0</v>
      </c>
      <c r="H32" s="187">
        <f t="shared" si="7"/>
        <v>0</v>
      </c>
      <c r="I32" s="188">
        <f t="shared" si="8"/>
        <v>0</v>
      </c>
      <c r="J32" s="187">
        <f t="shared" si="9"/>
        <v>0</v>
      </c>
      <c r="K32" s="188"/>
      <c r="L32" s="190">
        <f t="shared" si="11"/>
        <v>28</v>
      </c>
      <c r="M32" s="190">
        <f t="shared" si="10"/>
        <v>70</v>
      </c>
    </row>
    <row r="33" spans="1:13" ht="12.75" customHeight="1">
      <c r="A33" s="192">
        <f t="shared" si="0"/>
        <v>105</v>
      </c>
      <c r="B33" s="187">
        <f t="shared" si="1"/>
        <v>0</v>
      </c>
      <c r="C33" s="188">
        <f t="shared" si="2"/>
        <v>0</v>
      </c>
      <c r="D33" s="187">
        <f t="shared" si="3"/>
        <v>0</v>
      </c>
      <c r="E33" s="188">
        <f t="shared" si="4"/>
        <v>1</v>
      </c>
      <c r="F33" s="187">
        <f t="shared" si="5"/>
        <v>1</v>
      </c>
      <c r="G33" s="188">
        <f t="shared" si="6"/>
        <v>0</v>
      </c>
      <c r="H33" s="187">
        <f t="shared" si="7"/>
        <v>0</v>
      </c>
      <c r="I33" s="188">
        <f t="shared" si="8"/>
        <v>0</v>
      </c>
      <c r="J33" s="187">
        <f t="shared" si="9"/>
        <v>1</v>
      </c>
      <c r="K33" s="188"/>
      <c r="L33" s="190">
        <f t="shared" si="11"/>
        <v>29</v>
      </c>
      <c r="M33" s="190">
        <f t="shared" si="10"/>
        <v>72.5</v>
      </c>
    </row>
    <row r="34" spans="1:13" ht="12.75" customHeight="1">
      <c r="A34" s="192">
        <f t="shared" si="0"/>
        <v>107.5</v>
      </c>
      <c r="B34" s="187">
        <f t="shared" si="1"/>
        <v>0</v>
      </c>
      <c r="C34" s="188">
        <f t="shared" si="2"/>
        <v>0</v>
      </c>
      <c r="D34" s="187">
        <f t="shared" si="3"/>
        <v>0</v>
      </c>
      <c r="E34" s="188">
        <f t="shared" si="4"/>
        <v>1</v>
      </c>
      <c r="F34" s="187">
        <f t="shared" si="5"/>
        <v>1</v>
      </c>
      <c r="G34" s="188">
        <f t="shared" si="6"/>
        <v>0</v>
      </c>
      <c r="H34" s="187">
        <f t="shared" si="7"/>
        <v>0</v>
      </c>
      <c r="I34" s="188">
        <f t="shared" si="8"/>
        <v>1</v>
      </c>
      <c r="J34" s="187">
        <f t="shared" si="9"/>
        <v>0</v>
      </c>
      <c r="K34" s="188"/>
      <c r="L34" s="190">
        <f t="shared" si="11"/>
        <v>30</v>
      </c>
      <c r="M34" s="190">
        <f t="shared" si="10"/>
        <v>75</v>
      </c>
    </row>
    <row r="35" spans="1:13" ht="12.75" customHeight="1">
      <c r="A35" s="192">
        <f t="shared" si="0"/>
        <v>110</v>
      </c>
      <c r="B35" s="187">
        <f t="shared" si="1"/>
        <v>0</v>
      </c>
      <c r="C35" s="188">
        <f t="shared" si="2"/>
        <v>0</v>
      </c>
      <c r="D35" s="187">
        <f t="shared" si="3"/>
        <v>0</v>
      </c>
      <c r="E35" s="188">
        <f t="shared" si="4"/>
        <v>1</v>
      </c>
      <c r="F35" s="187">
        <f t="shared" si="5"/>
        <v>1</v>
      </c>
      <c r="G35" s="188">
        <f t="shared" si="6"/>
        <v>0</v>
      </c>
      <c r="H35" s="187">
        <f t="shared" si="7"/>
        <v>0</v>
      </c>
      <c r="I35" s="188">
        <f t="shared" si="8"/>
        <v>1</v>
      </c>
      <c r="J35" s="187">
        <f t="shared" si="9"/>
        <v>1</v>
      </c>
      <c r="K35" s="188"/>
      <c r="L35" s="190">
        <f t="shared" si="11"/>
        <v>31</v>
      </c>
      <c r="M35" s="190">
        <f t="shared" si="10"/>
        <v>77.5</v>
      </c>
    </row>
    <row r="36" spans="1:13" ht="12.75" customHeight="1">
      <c r="A36" s="192">
        <f t="shared" si="0"/>
        <v>112.5</v>
      </c>
      <c r="B36" s="187">
        <f t="shared" si="1"/>
        <v>0</v>
      </c>
      <c r="C36" s="188">
        <f t="shared" si="2"/>
        <v>0</v>
      </c>
      <c r="D36" s="187">
        <f t="shared" si="3"/>
        <v>0</v>
      </c>
      <c r="E36" s="188">
        <f t="shared" si="4"/>
        <v>2</v>
      </c>
      <c r="F36" s="187">
        <f t="shared" si="5"/>
        <v>0</v>
      </c>
      <c r="G36" s="188">
        <f t="shared" si="6"/>
        <v>0</v>
      </c>
      <c r="H36" s="187">
        <f t="shared" si="7"/>
        <v>0</v>
      </c>
      <c r="I36" s="188">
        <f t="shared" si="8"/>
        <v>0</v>
      </c>
      <c r="J36" s="187">
        <f t="shared" si="9"/>
        <v>0</v>
      </c>
      <c r="K36" s="188"/>
      <c r="L36" s="190">
        <f t="shared" si="11"/>
        <v>32</v>
      </c>
      <c r="M36" s="190">
        <f t="shared" si="10"/>
        <v>80</v>
      </c>
    </row>
    <row r="37" spans="1:13" ht="12.75" customHeight="1">
      <c r="A37" s="192">
        <f t="shared" si="0"/>
        <v>115</v>
      </c>
      <c r="B37" s="187">
        <f t="shared" si="1"/>
        <v>0</v>
      </c>
      <c r="C37" s="188">
        <f t="shared" si="2"/>
        <v>0</v>
      </c>
      <c r="D37" s="187">
        <f t="shared" si="3"/>
        <v>0</v>
      </c>
      <c r="E37" s="188">
        <f t="shared" si="4"/>
        <v>2</v>
      </c>
      <c r="F37" s="187">
        <f t="shared" si="5"/>
        <v>0</v>
      </c>
      <c r="G37" s="188">
        <f t="shared" si="6"/>
        <v>0</v>
      </c>
      <c r="H37" s="187">
        <f t="shared" si="7"/>
        <v>0</v>
      </c>
      <c r="I37" s="188">
        <f t="shared" si="8"/>
        <v>0</v>
      </c>
      <c r="J37" s="187">
        <f t="shared" si="9"/>
        <v>1</v>
      </c>
      <c r="K37" s="188"/>
      <c r="L37" s="190">
        <f t="shared" si="11"/>
        <v>33</v>
      </c>
      <c r="M37" s="190">
        <f t="shared" si="10"/>
        <v>82.5</v>
      </c>
    </row>
    <row r="38" spans="1:13" ht="12.75" customHeight="1">
      <c r="A38" s="192">
        <f t="shared" si="0"/>
        <v>117.5</v>
      </c>
      <c r="B38" s="187">
        <f t="shared" si="1"/>
        <v>0</v>
      </c>
      <c r="C38" s="188">
        <f t="shared" si="2"/>
        <v>0</v>
      </c>
      <c r="D38" s="187">
        <f t="shared" si="3"/>
        <v>0</v>
      </c>
      <c r="E38" s="188">
        <f t="shared" si="4"/>
        <v>2</v>
      </c>
      <c r="F38" s="187">
        <f t="shared" si="5"/>
        <v>0</v>
      </c>
      <c r="G38" s="188">
        <f t="shared" si="6"/>
        <v>0</v>
      </c>
      <c r="H38" s="187">
        <f t="shared" si="7"/>
        <v>0</v>
      </c>
      <c r="I38" s="188">
        <f t="shared" si="8"/>
        <v>1</v>
      </c>
      <c r="J38" s="187">
        <f t="shared" si="9"/>
        <v>0</v>
      </c>
      <c r="K38" s="188"/>
      <c r="L38" s="190">
        <f t="shared" si="11"/>
        <v>34</v>
      </c>
      <c r="M38" s="190">
        <f t="shared" si="10"/>
        <v>85</v>
      </c>
    </row>
    <row r="39" spans="1:13" ht="12.75" customHeight="1">
      <c r="A39" s="192">
        <f t="shared" si="0"/>
        <v>120</v>
      </c>
      <c r="B39" s="187">
        <f t="shared" si="1"/>
        <v>0</v>
      </c>
      <c r="C39" s="188">
        <f t="shared" si="2"/>
        <v>0</v>
      </c>
      <c r="D39" s="187">
        <f t="shared" si="3"/>
        <v>0</v>
      </c>
      <c r="E39" s="188">
        <f t="shared" si="4"/>
        <v>2</v>
      </c>
      <c r="F39" s="187">
        <f t="shared" si="5"/>
        <v>0</v>
      </c>
      <c r="G39" s="188">
        <f t="shared" si="6"/>
        <v>0</v>
      </c>
      <c r="H39" s="187">
        <f t="shared" si="7"/>
        <v>0</v>
      </c>
      <c r="I39" s="188">
        <f t="shared" si="8"/>
        <v>1</v>
      </c>
      <c r="J39" s="187">
        <f t="shared" si="9"/>
        <v>1</v>
      </c>
      <c r="K39" s="188"/>
      <c r="L39" s="190">
        <f t="shared" si="11"/>
        <v>35</v>
      </c>
      <c r="M39" s="190">
        <f t="shared" si="10"/>
        <v>87.5</v>
      </c>
    </row>
    <row r="40" spans="1:13" ht="12.75" customHeight="1">
      <c r="A40" s="192">
        <f t="shared" si="0"/>
        <v>122.5</v>
      </c>
      <c r="B40" s="187">
        <f t="shared" si="1"/>
        <v>0</v>
      </c>
      <c r="C40" s="188">
        <f t="shared" si="2"/>
        <v>0</v>
      </c>
      <c r="D40" s="187">
        <f t="shared" si="3"/>
        <v>0</v>
      </c>
      <c r="E40" s="188">
        <f t="shared" si="4"/>
        <v>2</v>
      </c>
      <c r="F40" s="187">
        <f t="shared" si="5"/>
        <v>0</v>
      </c>
      <c r="G40" s="188">
        <f t="shared" si="6"/>
        <v>0</v>
      </c>
      <c r="H40" s="187">
        <f t="shared" si="7"/>
        <v>1</v>
      </c>
      <c r="I40" s="188">
        <f t="shared" si="8"/>
        <v>0</v>
      </c>
      <c r="J40" s="187">
        <f t="shared" si="9"/>
        <v>0</v>
      </c>
      <c r="K40" s="188"/>
      <c r="L40" s="190">
        <f t="shared" si="11"/>
        <v>36</v>
      </c>
      <c r="M40" s="190">
        <f t="shared" si="10"/>
        <v>90</v>
      </c>
    </row>
    <row r="41" spans="1:13" ht="12.75" customHeight="1">
      <c r="A41" s="192">
        <f t="shared" si="0"/>
        <v>125</v>
      </c>
      <c r="B41" s="187">
        <f t="shared" si="1"/>
        <v>0</v>
      </c>
      <c r="C41" s="188">
        <f t="shared" si="2"/>
        <v>0</v>
      </c>
      <c r="D41" s="187">
        <f t="shared" si="3"/>
        <v>0</v>
      </c>
      <c r="E41" s="188">
        <f t="shared" si="4"/>
        <v>2</v>
      </c>
      <c r="F41" s="187">
        <f t="shared" si="5"/>
        <v>0</v>
      </c>
      <c r="G41" s="188">
        <f t="shared" si="6"/>
        <v>0</v>
      </c>
      <c r="H41" s="187">
        <f t="shared" si="7"/>
        <v>1</v>
      </c>
      <c r="I41" s="188">
        <f t="shared" si="8"/>
        <v>0</v>
      </c>
      <c r="J41" s="187">
        <f t="shared" si="9"/>
        <v>1</v>
      </c>
      <c r="K41" s="188"/>
      <c r="L41" s="190">
        <f t="shared" si="11"/>
        <v>37</v>
      </c>
      <c r="M41" s="190">
        <f t="shared" si="10"/>
        <v>92.5</v>
      </c>
    </row>
    <row r="42" spans="1:13" ht="12.75" customHeight="1">
      <c r="A42" s="192">
        <f t="shared" si="0"/>
        <v>127.5</v>
      </c>
      <c r="B42" s="187">
        <f t="shared" si="1"/>
        <v>0</v>
      </c>
      <c r="C42" s="188">
        <f t="shared" si="2"/>
        <v>0</v>
      </c>
      <c r="D42" s="187">
        <f t="shared" si="3"/>
        <v>0</v>
      </c>
      <c r="E42" s="188">
        <f t="shared" si="4"/>
        <v>2</v>
      </c>
      <c r="F42" s="187">
        <f t="shared" si="5"/>
        <v>0</v>
      </c>
      <c r="G42" s="188">
        <f t="shared" si="6"/>
        <v>0</v>
      </c>
      <c r="H42" s="187">
        <f t="shared" si="7"/>
        <v>1</v>
      </c>
      <c r="I42" s="188">
        <f t="shared" si="8"/>
        <v>1</v>
      </c>
      <c r="J42" s="187">
        <f t="shared" si="9"/>
        <v>0</v>
      </c>
      <c r="K42" s="188"/>
      <c r="L42" s="190">
        <f t="shared" si="11"/>
        <v>38</v>
      </c>
      <c r="M42" s="190">
        <f t="shared" si="10"/>
        <v>95</v>
      </c>
    </row>
    <row r="43" spans="1:13" ht="12.75" customHeight="1">
      <c r="A43" s="192">
        <f t="shared" si="0"/>
        <v>130</v>
      </c>
      <c r="B43" s="187">
        <f t="shared" si="1"/>
        <v>0</v>
      </c>
      <c r="C43" s="188">
        <f t="shared" si="2"/>
        <v>0</v>
      </c>
      <c r="D43" s="187">
        <f t="shared" si="3"/>
        <v>0</v>
      </c>
      <c r="E43" s="188">
        <f t="shared" si="4"/>
        <v>2</v>
      </c>
      <c r="F43" s="187">
        <f t="shared" si="5"/>
        <v>0</v>
      </c>
      <c r="G43" s="188">
        <f t="shared" si="6"/>
        <v>0</v>
      </c>
      <c r="H43" s="187">
        <f t="shared" si="7"/>
        <v>1</v>
      </c>
      <c r="I43" s="188">
        <f t="shared" si="8"/>
        <v>1</v>
      </c>
      <c r="J43" s="187">
        <f t="shared" si="9"/>
        <v>1</v>
      </c>
      <c r="K43" s="188"/>
      <c r="L43" s="190">
        <f t="shared" si="11"/>
        <v>39</v>
      </c>
      <c r="M43" s="190">
        <f t="shared" si="10"/>
        <v>97.5</v>
      </c>
    </row>
    <row r="44" spans="1:13" ht="12.75" customHeight="1">
      <c r="A44" s="192">
        <f t="shared" si="0"/>
        <v>132.5</v>
      </c>
      <c r="B44" s="187">
        <f t="shared" si="1"/>
        <v>1</v>
      </c>
      <c r="C44" s="188">
        <f t="shared" si="2"/>
        <v>0</v>
      </c>
      <c r="D44" s="187">
        <f t="shared" si="3"/>
        <v>0</v>
      </c>
      <c r="E44" s="188">
        <f t="shared" si="4"/>
        <v>0</v>
      </c>
      <c r="F44" s="187">
        <f t="shared" si="5"/>
        <v>0</v>
      </c>
      <c r="G44" s="188">
        <f t="shared" si="6"/>
        <v>0</v>
      </c>
      <c r="H44" s="187">
        <f t="shared" si="7"/>
        <v>0</v>
      </c>
      <c r="I44" s="188">
        <f t="shared" si="8"/>
        <v>0</v>
      </c>
      <c r="J44" s="187">
        <f t="shared" si="9"/>
        <v>0</v>
      </c>
      <c r="K44" s="188"/>
      <c r="L44" s="190">
        <f t="shared" si="11"/>
        <v>40</v>
      </c>
      <c r="M44" s="190">
        <f t="shared" si="10"/>
        <v>100</v>
      </c>
    </row>
    <row r="45" spans="1:13" ht="12.75" customHeight="1">
      <c r="A45" s="192">
        <f t="shared" si="0"/>
        <v>135</v>
      </c>
      <c r="B45" s="187">
        <f t="shared" si="1"/>
        <v>1</v>
      </c>
      <c r="C45" s="188">
        <f t="shared" si="2"/>
        <v>0</v>
      </c>
      <c r="D45" s="187">
        <f t="shared" si="3"/>
        <v>0</v>
      </c>
      <c r="E45" s="188">
        <f t="shared" si="4"/>
        <v>0</v>
      </c>
      <c r="F45" s="187">
        <f t="shared" si="5"/>
        <v>0</v>
      </c>
      <c r="G45" s="188">
        <f t="shared" si="6"/>
        <v>0</v>
      </c>
      <c r="H45" s="187">
        <f t="shared" si="7"/>
        <v>0</v>
      </c>
      <c r="I45" s="188">
        <f t="shared" si="8"/>
        <v>0</v>
      </c>
      <c r="J45" s="187">
        <f t="shared" si="9"/>
        <v>1</v>
      </c>
      <c r="K45" s="188"/>
      <c r="L45" s="190">
        <f t="shared" si="11"/>
        <v>41</v>
      </c>
      <c r="M45" s="190">
        <f t="shared" si="10"/>
        <v>102.5</v>
      </c>
    </row>
    <row r="46" spans="1:13" ht="12.75" customHeight="1">
      <c r="A46" s="192">
        <f t="shared" si="0"/>
        <v>137.5</v>
      </c>
      <c r="B46" s="187">
        <f t="shared" si="1"/>
        <v>1</v>
      </c>
      <c r="C46" s="188">
        <f t="shared" si="2"/>
        <v>0</v>
      </c>
      <c r="D46" s="187">
        <f t="shared" si="3"/>
        <v>0</v>
      </c>
      <c r="E46" s="188">
        <f t="shared" si="4"/>
        <v>0</v>
      </c>
      <c r="F46" s="187">
        <f t="shared" si="5"/>
        <v>0</v>
      </c>
      <c r="G46" s="188">
        <f t="shared" si="6"/>
        <v>0</v>
      </c>
      <c r="H46" s="187">
        <f t="shared" si="7"/>
        <v>0</v>
      </c>
      <c r="I46" s="188">
        <f t="shared" si="8"/>
        <v>1</v>
      </c>
      <c r="J46" s="187">
        <f t="shared" si="9"/>
        <v>0</v>
      </c>
      <c r="K46" s="188"/>
      <c r="L46" s="190">
        <f t="shared" si="11"/>
        <v>42</v>
      </c>
      <c r="M46" s="190">
        <f t="shared" si="10"/>
        <v>105</v>
      </c>
    </row>
    <row r="47" spans="1:13" ht="12.75" customHeight="1">
      <c r="A47" s="192">
        <f t="shared" si="0"/>
        <v>140</v>
      </c>
      <c r="B47" s="187">
        <f t="shared" si="1"/>
        <v>1</v>
      </c>
      <c r="C47" s="188">
        <f t="shared" si="2"/>
        <v>0</v>
      </c>
      <c r="D47" s="187">
        <f t="shared" si="3"/>
        <v>0</v>
      </c>
      <c r="E47" s="188">
        <f t="shared" si="4"/>
        <v>0</v>
      </c>
      <c r="F47" s="187">
        <f t="shared" si="5"/>
        <v>0</v>
      </c>
      <c r="G47" s="188">
        <f t="shared" si="6"/>
        <v>0</v>
      </c>
      <c r="H47" s="187">
        <f t="shared" si="7"/>
        <v>0</v>
      </c>
      <c r="I47" s="188">
        <f t="shared" si="8"/>
        <v>1</v>
      </c>
      <c r="J47" s="187">
        <f t="shared" si="9"/>
        <v>1</v>
      </c>
      <c r="K47" s="188"/>
      <c r="L47" s="190">
        <f t="shared" si="11"/>
        <v>43</v>
      </c>
      <c r="M47" s="190">
        <f t="shared" si="10"/>
        <v>107.5</v>
      </c>
    </row>
    <row r="48" spans="1:13" ht="12.75" customHeight="1">
      <c r="A48" s="192">
        <f t="shared" si="0"/>
        <v>142.5</v>
      </c>
      <c r="B48" s="187">
        <f t="shared" si="1"/>
        <v>1</v>
      </c>
      <c r="C48" s="188">
        <f t="shared" si="2"/>
        <v>0</v>
      </c>
      <c r="D48" s="187">
        <f t="shared" si="3"/>
        <v>0</v>
      </c>
      <c r="E48" s="188">
        <f t="shared" si="4"/>
        <v>0</v>
      </c>
      <c r="F48" s="187">
        <f t="shared" si="5"/>
        <v>0</v>
      </c>
      <c r="G48" s="188">
        <f t="shared" si="6"/>
        <v>0</v>
      </c>
      <c r="H48" s="187">
        <f t="shared" si="7"/>
        <v>1</v>
      </c>
      <c r="I48" s="188">
        <f t="shared" si="8"/>
        <v>0</v>
      </c>
      <c r="J48" s="187">
        <f t="shared" si="9"/>
        <v>0</v>
      </c>
      <c r="K48" s="188"/>
      <c r="L48" s="190">
        <f t="shared" si="11"/>
        <v>44</v>
      </c>
      <c r="M48" s="190">
        <f t="shared" si="10"/>
        <v>110</v>
      </c>
    </row>
    <row r="49" spans="1:13" ht="12.75" customHeight="1">
      <c r="A49" s="192">
        <f t="shared" si="0"/>
        <v>145</v>
      </c>
      <c r="B49" s="187">
        <f t="shared" si="1"/>
        <v>1</v>
      </c>
      <c r="C49" s="188">
        <f t="shared" si="2"/>
        <v>0</v>
      </c>
      <c r="D49" s="187">
        <f t="shared" si="3"/>
        <v>0</v>
      </c>
      <c r="E49" s="188">
        <f t="shared" si="4"/>
        <v>0</v>
      </c>
      <c r="F49" s="187">
        <f t="shared" si="5"/>
        <v>0</v>
      </c>
      <c r="G49" s="188">
        <f t="shared" si="6"/>
        <v>0</v>
      </c>
      <c r="H49" s="187">
        <f t="shared" si="7"/>
        <v>1</v>
      </c>
      <c r="I49" s="188">
        <f t="shared" si="8"/>
        <v>0</v>
      </c>
      <c r="J49" s="187">
        <f t="shared" si="9"/>
        <v>1</v>
      </c>
      <c r="K49" s="188"/>
      <c r="L49" s="190">
        <f t="shared" si="11"/>
        <v>45</v>
      </c>
      <c r="M49" s="190">
        <f t="shared" si="10"/>
        <v>112.5</v>
      </c>
    </row>
    <row r="50" spans="1:13" ht="12.75" customHeight="1">
      <c r="A50" s="192">
        <f t="shared" si="0"/>
        <v>147.5</v>
      </c>
      <c r="B50" s="187">
        <f t="shared" si="1"/>
        <v>1</v>
      </c>
      <c r="C50" s="188">
        <f t="shared" si="2"/>
        <v>0</v>
      </c>
      <c r="D50" s="187">
        <f t="shared" si="3"/>
        <v>0</v>
      </c>
      <c r="E50" s="188">
        <f t="shared" si="4"/>
        <v>0</v>
      </c>
      <c r="F50" s="187">
        <f t="shared" si="5"/>
        <v>0</v>
      </c>
      <c r="G50" s="188">
        <f t="shared" si="6"/>
        <v>0</v>
      </c>
      <c r="H50" s="187">
        <f t="shared" si="7"/>
        <v>1</v>
      </c>
      <c r="I50" s="188">
        <f t="shared" si="8"/>
        <v>1</v>
      </c>
      <c r="J50" s="187">
        <f t="shared" si="9"/>
        <v>0</v>
      </c>
      <c r="K50" s="188"/>
      <c r="L50" s="190">
        <f t="shared" si="11"/>
        <v>46</v>
      </c>
      <c r="M50" s="190">
        <f t="shared" si="10"/>
        <v>115</v>
      </c>
    </row>
    <row r="51" spans="1:13" ht="12.75" customHeight="1">
      <c r="A51" s="192">
        <f t="shared" si="0"/>
        <v>150</v>
      </c>
      <c r="B51" s="187">
        <f t="shared" si="1"/>
        <v>1</v>
      </c>
      <c r="C51" s="188">
        <f t="shared" si="2"/>
        <v>0</v>
      </c>
      <c r="D51" s="187">
        <f t="shared" si="3"/>
        <v>0</v>
      </c>
      <c r="E51" s="188">
        <f t="shared" si="4"/>
        <v>0</v>
      </c>
      <c r="F51" s="187">
        <f t="shared" si="5"/>
        <v>0</v>
      </c>
      <c r="G51" s="188">
        <f t="shared" si="6"/>
        <v>0</v>
      </c>
      <c r="H51" s="187">
        <f t="shared" si="7"/>
        <v>1</v>
      </c>
      <c r="I51" s="188">
        <f t="shared" si="8"/>
        <v>1</v>
      </c>
      <c r="J51" s="187">
        <f t="shared" si="9"/>
        <v>1</v>
      </c>
      <c r="K51" s="188"/>
      <c r="L51" s="190">
        <f t="shared" si="11"/>
        <v>47</v>
      </c>
      <c r="M51" s="190">
        <f t="shared" si="10"/>
        <v>117.5</v>
      </c>
    </row>
    <row r="52" spans="1:13" ht="12.75" customHeight="1">
      <c r="A52" s="192">
        <f t="shared" si="0"/>
        <v>152.5</v>
      </c>
      <c r="B52" s="187">
        <f t="shared" si="1"/>
        <v>1</v>
      </c>
      <c r="C52" s="188">
        <f t="shared" si="2"/>
        <v>0</v>
      </c>
      <c r="D52" s="187">
        <f t="shared" si="3"/>
        <v>0</v>
      </c>
      <c r="E52" s="188">
        <f t="shared" si="4"/>
        <v>0</v>
      </c>
      <c r="F52" s="187">
        <f t="shared" si="5"/>
        <v>0</v>
      </c>
      <c r="G52" s="188">
        <f t="shared" si="6"/>
        <v>1</v>
      </c>
      <c r="H52" s="187">
        <f t="shared" si="7"/>
        <v>0</v>
      </c>
      <c r="I52" s="188">
        <f t="shared" si="8"/>
        <v>0</v>
      </c>
      <c r="J52" s="187">
        <f t="shared" si="9"/>
        <v>0</v>
      </c>
      <c r="K52" s="188"/>
      <c r="L52" s="190">
        <f t="shared" si="11"/>
        <v>48</v>
      </c>
      <c r="M52" s="190">
        <f t="shared" si="10"/>
        <v>120</v>
      </c>
    </row>
    <row r="53" spans="1:13" ht="12.75" customHeight="1">
      <c r="A53" s="192">
        <f t="shared" si="0"/>
        <v>155</v>
      </c>
      <c r="B53" s="187">
        <f t="shared" si="1"/>
        <v>1</v>
      </c>
      <c r="C53" s="188">
        <f t="shared" si="2"/>
        <v>0</v>
      </c>
      <c r="D53" s="187">
        <f t="shared" si="3"/>
        <v>0</v>
      </c>
      <c r="E53" s="188">
        <f t="shared" si="4"/>
        <v>0</v>
      </c>
      <c r="F53" s="187">
        <f t="shared" si="5"/>
        <v>0</v>
      </c>
      <c r="G53" s="188">
        <f t="shared" si="6"/>
        <v>1</v>
      </c>
      <c r="H53" s="187">
        <f t="shared" si="7"/>
        <v>0</v>
      </c>
      <c r="I53" s="188">
        <f t="shared" si="8"/>
        <v>0</v>
      </c>
      <c r="J53" s="187">
        <f t="shared" si="9"/>
        <v>1</v>
      </c>
      <c r="K53" s="188"/>
      <c r="L53" s="190">
        <f t="shared" si="11"/>
        <v>49</v>
      </c>
      <c r="M53" s="190">
        <f t="shared" si="10"/>
        <v>122.5</v>
      </c>
    </row>
    <row r="54" spans="1:13" ht="12.75" customHeight="1">
      <c r="A54" s="192">
        <f t="shared" si="0"/>
        <v>157.5</v>
      </c>
      <c r="B54" s="187">
        <f t="shared" si="1"/>
        <v>1</v>
      </c>
      <c r="C54" s="188">
        <f t="shared" si="2"/>
        <v>0</v>
      </c>
      <c r="D54" s="187">
        <f t="shared" si="3"/>
        <v>0</v>
      </c>
      <c r="E54" s="188">
        <f t="shared" si="4"/>
        <v>0</v>
      </c>
      <c r="F54" s="187">
        <f t="shared" si="5"/>
        <v>0</v>
      </c>
      <c r="G54" s="188">
        <f t="shared" si="6"/>
        <v>1</v>
      </c>
      <c r="H54" s="187">
        <f t="shared" si="7"/>
        <v>0</v>
      </c>
      <c r="I54" s="188">
        <f t="shared" si="8"/>
        <v>1</v>
      </c>
      <c r="J54" s="187">
        <f t="shared" si="9"/>
        <v>0</v>
      </c>
      <c r="K54" s="188"/>
      <c r="L54" s="190">
        <f t="shared" si="11"/>
        <v>50</v>
      </c>
      <c r="M54" s="190">
        <f t="shared" si="10"/>
        <v>125</v>
      </c>
    </row>
    <row r="55" spans="1:13" ht="12.75" customHeight="1">
      <c r="A55" s="192">
        <f t="shared" si="0"/>
        <v>160</v>
      </c>
      <c r="B55" s="187">
        <f t="shared" si="1"/>
        <v>1</v>
      </c>
      <c r="C55" s="188">
        <f t="shared" si="2"/>
        <v>0</v>
      </c>
      <c r="D55" s="187">
        <f t="shared" si="3"/>
        <v>0</v>
      </c>
      <c r="E55" s="188">
        <f t="shared" si="4"/>
        <v>0</v>
      </c>
      <c r="F55" s="187">
        <f t="shared" si="5"/>
        <v>0</v>
      </c>
      <c r="G55" s="188">
        <f t="shared" si="6"/>
        <v>1</v>
      </c>
      <c r="H55" s="187">
        <f t="shared" si="7"/>
        <v>0</v>
      </c>
      <c r="I55" s="188">
        <f t="shared" si="8"/>
        <v>1</v>
      </c>
      <c r="J55" s="187">
        <f t="shared" si="9"/>
        <v>1</v>
      </c>
      <c r="K55" s="188"/>
      <c r="L55" s="190">
        <f t="shared" si="11"/>
        <v>51</v>
      </c>
      <c r="M55" s="190">
        <f t="shared" si="10"/>
        <v>127.5</v>
      </c>
    </row>
    <row r="56" spans="1:13" ht="12.75" customHeight="1">
      <c r="A56" s="192">
        <f t="shared" si="0"/>
        <v>162.5</v>
      </c>
      <c r="B56" s="187">
        <f t="shared" si="1"/>
        <v>1</v>
      </c>
      <c r="C56" s="188">
        <f t="shared" si="2"/>
        <v>0</v>
      </c>
      <c r="D56" s="187">
        <f t="shared" si="3"/>
        <v>0</v>
      </c>
      <c r="E56" s="188">
        <f t="shared" si="4"/>
        <v>0</v>
      </c>
      <c r="F56" s="187">
        <f t="shared" si="5"/>
        <v>1</v>
      </c>
      <c r="G56" s="188">
        <f t="shared" si="6"/>
        <v>0</v>
      </c>
      <c r="H56" s="187">
        <f t="shared" si="7"/>
        <v>0</v>
      </c>
      <c r="I56" s="188">
        <f t="shared" si="8"/>
        <v>0</v>
      </c>
      <c r="J56" s="187">
        <f t="shared" si="9"/>
        <v>0</v>
      </c>
      <c r="K56" s="188"/>
      <c r="L56" s="190">
        <f t="shared" si="11"/>
        <v>52</v>
      </c>
      <c r="M56" s="190">
        <f t="shared" si="10"/>
        <v>130</v>
      </c>
    </row>
    <row r="57" spans="1:13" ht="12.75" customHeight="1">
      <c r="A57" s="192">
        <f t="shared" si="0"/>
        <v>165</v>
      </c>
      <c r="B57" s="187">
        <f t="shared" si="1"/>
        <v>1</v>
      </c>
      <c r="C57" s="188">
        <f t="shared" si="2"/>
        <v>0</v>
      </c>
      <c r="D57" s="187">
        <f t="shared" si="3"/>
        <v>0</v>
      </c>
      <c r="E57" s="188">
        <f t="shared" si="4"/>
        <v>0</v>
      </c>
      <c r="F57" s="187">
        <f t="shared" si="5"/>
        <v>1</v>
      </c>
      <c r="G57" s="188">
        <f t="shared" si="6"/>
        <v>0</v>
      </c>
      <c r="H57" s="187">
        <f t="shared" si="7"/>
        <v>0</v>
      </c>
      <c r="I57" s="188">
        <f t="shared" si="8"/>
        <v>0</v>
      </c>
      <c r="J57" s="187">
        <f t="shared" si="9"/>
        <v>1</v>
      </c>
      <c r="K57" s="188"/>
      <c r="L57" s="190">
        <f t="shared" si="11"/>
        <v>53</v>
      </c>
      <c r="M57" s="190">
        <f t="shared" si="10"/>
        <v>132.5</v>
      </c>
    </row>
    <row r="58" spans="1:13" ht="12.75" customHeight="1">
      <c r="A58" s="192">
        <f t="shared" si="0"/>
        <v>167.5</v>
      </c>
      <c r="B58" s="187">
        <f t="shared" si="1"/>
        <v>1</v>
      </c>
      <c r="C58" s="188">
        <f t="shared" si="2"/>
        <v>0</v>
      </c>
      <c r="D58" s="187">
        <f t="shared" si="3"/>
        <v>0</v>
      </c>
      <c r="E58" s="188">
        <f t="shared" si="4"/>
        <v>0</v>
      </c>
      <c r="F58" s="187">
        <f t="shared" si="5"/>
        <v>1</v>
      </c>
      <c r="G58" s="188">
        <f t="shared" si="6"/>
        <v>0</v>
      </c>
      <c r="H58" s="187">
        <f t="shared" si="7"/>
        <v>0</v>
      </c>
      <c r="I58" s="188">
        <f t="shared" si="8"/>
        <v>1</v>
      </c>
      <c r="J58" s="187">
        <f t="shared" si="9"/>
        <v>0</v>
      </c>
      <c r="K58" s="188"/>
      <c r="L58" s="190">
        <f t="shared" si="11"/>
        <v>54</v>
      </c>
      <c r="M58" s="190">
        <f t="shared" si="10"/>
        <v>135</v>
      </c>
    </row>
    <row r="59" spans="1:13" ht="12.75" customHeight="1">
      <c r="A59" s="192">
        <f t="shared" si="0"/>
        <v>170</v>
      </c>
      <c r="B59" s="187">
        <f t="shared" si="1"/>
        <v>1</v>
      </c>
      <c r="C59" s="188">
        <f t="shared" si="2"/>
        <v>0</v>
      </c>
      <c r="D59" s="187">
        <f t="shared" si="3"/>
        <v>0</v>
      </c>
      <c r="E59" s="188">
        <f t="shared" si="4"/>
        <v>0</v>
      </c>
      <c r="F59" s="187">
        <f t="shared" si="5"/>
        <v>1</v>
      </c>
      <c r="G59" s="188">
        <f t="shared" si="6"/>
        <v>0</v>
      </c>
      <c r="H59" s="187">
        <f t="shared" si="7"/>
        <v>0</v>
      </c>
      <c r="I59" s="188">
        <f t="shared" si="8"/>
        <v>1</v>
      </c>
      <c r="J59" s="187">
        <f t="shared" si="9"/>
        <v>1</v>
      </c>
      <c r="K59" s="188"/>
      <c r="L59" s="190">
        <f t="shared" si="11"/>
        <v>55</v>
      </c>
      <c r="M59" s="190">
        <f t="shared" si="10"/>
        <v>137.5</v>
      </c>
    </row>
    <row r="60" spans="1:13" ht="12.75" customHeight="1">
      <c r="A60" s="192">
        <f t="shared" si="0"/>
        <v>172.5</v>
      </c>
      <c r="B60" s="187">
        <f t="shared" si="1"/>
        <v>1</v>
      </c>
      <c r="C60" s="188">
        <f t="shared" si="2"/>
        <v>0</v>
      </c>
      <c r="D60" s="187">
        <f t="shared" si="3"/>
        <v>0</v>
      </c>
      <c r="E60" s="188">
        <f t="shared" si="4"/>
        <v>1</v>
      </c>
      <c r="F60" s="187">
        <f t="shared" si="5"/>
        <v>0</v>
      </c>
      <c r="G60" s="188">
        <f t="shared" si="6"/>
        <v>0</v>
      </c>
      <c r="H60" s="187">
        <f t="shared" si="7"/>
        <v>0</v>
      </c>
      <c r="I60" s="188">
        <f t="shared" si="8"/>
        <v>0</v>
      </c>
      <c r="J60" s="187">
        <f t="shared" si="9"/>
        <v>0</v>
      </c>
      <c r="K60" s="188"/>
      <c r="L60" s="190">
        <f t="shared" si="11"/>
        <v>56</v>
      </c>
      <c r="M60" s="190">
        <f t="shared" si="10"/>
        <v>140</v>
      </c>
    </row>
    <row r="61" spans="1:13" ht="12.75" customHeight="1">
      <c r="A61" s="192">
        <f t="shared" si="0"/>
        <v>175</v>
      </c>
      <c r="B61" s="187">
        <f t="shared" si="1"/>
        <v>1</v>
      </c>
      <c r="C61" s="188">
        <f t="shared" si="2"/>
        <v>0</v>
      </c>
      <c r="D61" s="187">
        <f t="shared" si="3"/>
        <v>0</v>
      </c>
      <c r="E61" s="188">
        <f t="shared" si="4"/>
        <v>1</v>
      </c>
      <c r="F61" s="187">
        <f t="shared" si="5"/>
        <v>0</v>
      </c>
      <c r="G61" s="188">
        <f t="shared" si="6"/>
        <v>0</v>
      </c>
      <c r="H61" s="187">
        <f t="shared" si="7"/>
        <v>0</v>
      </c>
      <c r="I61" s="188">
        <f t="shared" si="8"/>
        <v>0</v>
      </c>
      <c r="J61" s="187">
        <f t="shared" si="9"/>
        <v>1</v>
      </c>
      <c r="K61" s="188"/>
      <c r="L61" s="190">
        <f t="shared" si="11"/>
        <v>57</v>
      </c>
      <c r="M61" s="190">
        <f t="shared" si="10"/>
        <v>142.5</v>
      </c>
    </row>
    <row r="62" spans="1:13" ht="12.75" customHeight="1">
      <c r="A62" s="192">
        <f t="shared" si="0"/>
        <v>177.5</v>
      </c>
      <c r="B62" s="187">
        <f t="shared" si="1"/>
        <v>1</v>
      </c>
      <c r="C62" s="188">
        <f t="shared" si="2"/>
        <v>0</v>
      </c>
      <c r="D62" s="187">
        <f t="shared" si="3"/>
        <v>0</v>
      </c>
      <c r="E62" s="188">
        <f t="shared" si="4"/>
        <v>1</v>
      </c>
      <c r="F62" s="187">
        <f t="shared" si="5"/>
        <v>0</v>
      </c>
      <c r="G62" s="188">
        <f t="shared" si="6"/>
        <v>0</v>
      </c>
      <c r="H62" s="187">
        <f t="shared" si="7"/>
        <v>0</v>
      </c>
      <c r="I62" s="188">
        <f t="shared" si="8"/>
        <v>1</v>
      </c>
      <c r="J62" s="187">
        <f t="shared" si="9"/>
        <v>0</v>
      </c>
      <c r="K62" s="188"/>
      <c r="L62" s="190">
        <f t="shared" si="11"/>
        <v>58</v>
      </c>
      <c r="M62" s="190">
        <f t="shared" si="10"/>
        <v>145</v>
      </c>
    </row>
    <row r="63" spans="1:13" ht="12.75" customHeight="1">
      <c r="A63" s="192">
        <f t="shared" si="0"/>
        <v>180</v>
      </c>
      <c r="B63" s="187">
        <f t="shared" si="1"/>
        <v>1</v>
      </c>
      <c r="C63" s="188">
        <f t="shared" si="2"/>
        <v>0</v>
      </c>
      <c r="D63" s="187">
        <f t="shared" si="3"/>
        <v>0</v>
      </c>
      <c r="E63" s="188">
        <f t="shared" si="4"/>
        <v>1</v>
      </c>
      <c r="F63" s="187">
        <f t="shared" si="5"/>
        <v>0</v>
      </c>
      <c r="G63" s="188">
        <f t="shared" si="6"/>
        <v>0</v>
      </c>
      <c r="H63" s="187">
        <f t="shared" si="7"/>
        <v>0</v>
      </c>
      <c r="I63" s="188">
        <f t="shared" si="8"/>
        <v>1</v>
      </c>
      <c r="J63" s="187">
        <f t="shared" si="9"/>
        <v>1</v>
      </c>
      <c r="K63" s="188"/>
      <c r="L63" s="190">
        <f t="shared" si="11"/>
        <v>59</v>
      </c>
      <c r="M63" s="190">
        <f t="shared" si="10"/>
        <v>147.5</v>
      </c>
    </row>
    <row r="64" spans="1:13" ht="12.75" customHeight="1">
      <c r="A64" s="192">
        <f t="shared" si="0"/>
        <v>182.5</v>
      </c>
      <c r="B64" s="187">
        <f t="shared" si="1"/>
        <v>1</v>
      </c>
      <c r="C64" s="188">
        <f t="shared" si="2"/>
        <v>0</v>
      </c>
      <c r="D64" s="187">
        <f t="shared" si="3"/>
        <v>0</v>
      </c>
      <c r="E64" s="188">
        <f t="shared" si="4"/>
        <v>1</v>
      </c>
      <c r="F64" s="187">
        <f t="shared" si="5"/>
        <v>0</v>
      </c>
      <c r="G64" s="188">
        <f t="shared" si="6"/>
        <v>0</v>
      </c>
      <c r="H64" s="187">
        <f t="shared" si="7"/>
        <v>1</v>
      </c>
      <c r="I64" s="188">
        <f t="shared" si="8"/>
        <v>0</v>
      </c>
      <c r="J64" s="187">
        <f t="shared" si="9"/>
        <v>0</v>
      </c>
      <c r="K64" s="188"/>
      <c r="L64" s="190">
        <f t="shared" si="11"/>
        <v>60</v>
      </c>
      <c r="M64" s="190">
        <f t="shared" si="10"/>
        <v>150</v>
      </c>
    </row>
    <row r="65" spans="1:13" ht="12.75" customHeight="1">
      <c r="A65" s="192">
        <f t="shared" si="0"/>
        <v>185</v>
      </c>
      <c r="B65" s="187">
        <f t="shared" si="1"/>
        <v>1</v>
      </c>
      <c r="C65" s="188">
        <f t="shared" si="2"/>
        <v>0</v>
      </c>
      <c r="D65" s="187">
        <f t="shared" si="3"/>
        <v>0</v>
      </c>
      <c r="E65" s="188">
        <f t="shared" si="4"/>
        <v>1</v>
      </c>
      <c r="F65" s="187">
        <f t="shared" si="5"/>
        <v>0</v>
      </c>
      <c r="G65" s="188">
        <f t="shared" si="6"/>
        <v>0</v>
      </c>
      <c r="H65" s="187">
        <f t="shared" si="7"/>
        <v>1</v>
      </c>
      <c r="I65" s="188">
        <f t="shared" si="8"/>
        <v>0</v>
      </c>
      <c r="J65" s="187">
        <f t="shared" si="9"/>
        <v>1</v>
      </c>
      <c r="K65" s="188"/>
      <c r="L65" s="190">
        <f t="shared" si="11"/>
        <v>61</v>
      </c>
      <c r="M65" s="190">
        <f t="shared" si="10"/>
        <v>152.5</v>
      </c>
    </row>
    <row r="66" spans="1:13" ht="12.75" customHeight="1">
      <c r="A66" s="192">
        <f t="shared" si="0"/>
        <v>187.5</v>
      </c>
      <c r="B66" s="187">
        <f t="shared" si="1"/>
        <v>1</v>
      </c>
      <c r="C66" s="188">
        <f t="shared" si="2"/>
        <v>0</v>
      </c>
      <c r="D66" s="187">
        <f t="shared" si="3"/>
        <v>0</v>
      </c>
      <c r="E66" s="188">
        <f t="shared" si="4"/>
        <v>1</v>
      </c>
      <c r="F66" s="187">
        <f t="shared" si="5"/>
        <v>0</v>
      </c>
      <c r="G66" s="188">
        <f t="shared" si="6"/>
        <v>0</v>
      </c>
      <c r="H66" s="187">
        <f t="shared" si="7"/>
        <v>1</v>
      </c>
      <c r="I66" s="188">
        <f t="shared" si="8"/>
        <v>1</v>
      </c>
      <c r="J66" s="187">
        <f t="shared" si="9"/>
        <v>0</v>
      </c>
      <c r="K66" s="188"/>
      <c r="L66" s="190">
        <f t="shared" si="11"/>
        <v>62</v>
      </c>
      <c r="M66" s="190">
        <f t="shared" si="10"/>
        <v>155</v>
      </c>
    </row>
    <row r="67" spans="1:13" ht="12.75" customHeight="1">
      <c r="A67" s="192">
        <f t="shared" si="0"/>
        <v>190</v>
      </c>
      <c r="B67" s="187">
        <f t="shared" si="1"/>
        <v>1</v>
      </c>
      <c r="C67" s="188">
        <f t="shared" si="2"/>
        <v>0</v>
      </c>
      <c r="D67" s="187">
        <f t="shared" si="3"/>
        <v>0</v>
      </c>
      <c r="E67" s="188">
        <f t="shared" si="4"/>
        <v>1</v>
      </c>
      <c r="F67" s="187">
        <f t="shared" si="5"/>
        <v>0</v>
      </c>
      <c r="G67" s="188">
        <f t="shared" si="6"/>
        <v>0</v>
      </c>
      <c r="H67" s="187">
        <f t="shared" si="7"/>
        <v>1</v>
      </c>
      <c r="I67" s="188">
        <f t="shared" si="8"/>
        <v>1</v>
      </c>
      <c r="J67" s="187">
        <f t="shared" si="9"/>
        <v>1</v>
      </c>
      <c r="K67" s="188"/>
      <c r="L67" s="190">
        <f t="shared" si="11"/>
        <v>63</v>
      </c>
      <c r="M67" s="190">
        <f t="shared" si="10"/>
        <v>157.5</v>
      </c>
    </row>
    <row r="68" spans="1:13" ht="12.75" customHeight="1">
      <c r="A68" s="192">
        <f t="shared" si="0"/>
        <v>192.5</v>
      </c>
      <c r="B68" s="187">
        <f t="shared" si="1"/>
        <v>1</v>
      </c>
      <c r="C68" s="188">
        <f t="shared" si="2"/>
        <v>0</v>
      </c>
      <c r="D68" s="187">
        <f t="shared" si="3"/>
        <v>0</v>
      </c>
      <c r="E68" s="188">
        <f t="shared" si="4"/>
        <v>1</v>
      </c>
      <c r="F68" s="187">
        <f t="shared" si="5"/>
        <v>0</v>
      </c>
      <c r="G68" s="188">
        <f t="shared" si="6"/>
        <v>1</v>
      </c>
      <c r="H68" s="187">
        <f t="shared" si="7"/>
        <v>0</v>
      </c>
      <c r="I68" s="188">
        <f t="shared" si="8"/>
        <v>0</v>
      </c>
      <c r="J68" s="187">
        <f t="shared" si="9"/>
        <v>0</v>
      </c>
      <c r="K68" s="188"/>
      <c r="L68" s="190">
        <f t="shared" si="11"/>
        <v>64</v>
      </c>
      <c r="M68" s="190">
        <f t="shared" si="10"/>
        <v>160</v>
      </c>
    </row>
    <row r="69" spans="1:13" ht="12.75" customHeight="1">
      <c r="A69" s="192">
        <f aca="true" t="shared" si="12" ref="A69:A132">IF(M69+$K$2&gt;$L$1,0,M69+$K$2)</f>
        <v>195</v>
      </c>
      <c r="B69" s="187">
        <f aca="true" t="shared" si="13" ref="B69:B132">IF(A69=0,0,MIN($B$1/2,INT(M69/(2*$B$2))))</f>
        <v>1</v>
      </c>
      <c r="C69" s="188">
        <f aca="true" t="shared" si="14" ref="C69:C132">IF(A69=0,0,MIN($C$1/2,INT(($M69-2*$B69*$B$2)/(2*$C$2))))</f>
        <v>0</v>
      </c>
      <c r="D69" s="187">
        <f aca="true" t="shared" si="15" ref="D69:D132">IF(A69=0,0,MIN($D$1/2,INT(($M69-2*$B69*$B$2-2*$C69*$C$2)/(2*$D$2))))</f>
        <v>0</v>
      </c>
      <c r="E69" s="188">
        <f aca="true" t="shared" si="16" ref="E69:E132">IF(A69=0,0,MIN($E$1/2,INT(($M69-2*$B69*$B$2-2*$C69*$C$2-2*$D69*$D$2)/(2*$E$2))))</f>
        <v>1</v>
      </c>
      <c r="F69" s="187">
        <f aca="true" t="shared" si="17" ref="F69:F132">IF(A69=0,0,MIN($F$1/2,INT(($M69-2*$B69*$B$2-2*$C69*$C$2-2*$D69*$D$2-2*$E69*$E$2)/(2*$F$2))))</f>
        <v>0</v>
      </c>
      <c r="G69" s="188">
        <f aca="true" t="shared" si="18" ref="G69:G132">IF(A69=0,0,MIN($G$1/2,INT(($M69-2*$B69*$B$2-2*$C69*$C$2-2*$D69*$D$2-2*$E69*$E$2-2*$F69*$F$2)/(2*$G$2))))</f>
        <v>1</v>
      </c>
      <c r="H69" s="187">
        <f aca="true" t="shared" si="19" ref="H69:H132">IF(A69=0,0,MIN($H$1/2,INT(($M69-2*$B69*$B$2-2*$C69*$C$2-2*$D69*$D$2-2*$E69*$E$2-2*$F69*$F$2-2*$G69*$G$2)/(2*$H$2))))</f>
        <v>0</v>
      </c>
      <c r="I69" s="188">
        <f aca="true" t="shared" si="20" ref="I69:I132">IF(A69=0,0,MIN($I$1/2,INT(($M69-2*$B69*$B$2-2*$C69*$C$2-2*$D69*$D$2-2*$E69*$E$2-2*$F69*$F$2-2*$G69*$G$2-2*$H69*$H$2)/(2*$I$2))))</f>
        <v>0</v>
      </c>
      <c r="J69" s="187">
        <f aca="true" t="shared" si="21" ref="J69:J132">IF(A69=0,0,MIN($J$1/2,INT(($M69-2*$B69*$B$2-2*$C69*$C$2-2*$D69*$D$2-2*$E69*$E$2-2*$F69*$F$2-2*$G69*$G$2-2*$H69*$H$2-2*$I69*$I$2)/(2*$J$2))))</f>
        <v>1</v>
      </c>
      <c r="K69" s="188"/>
      <c r="L69" s="190">
        <f t="shared" si="11"/>
        <v>65</v>
      </c>
      <c r="M69" s="190">
        <f aca="true" t="shared" si="22" ref="M69:M132">IF($A$2="Pounds",5*L69,2.5*L69)</f>
        <v>162.5</v>
      </c>
    </row>
    <row r="70" spans="1:13" ht="12.75" customHeight="1">
      <c r="A70" s="192">
        <f t="shared" si="12"/>
        <v>197.5</v>
      </c>
      <c r="B70" s="187">
        <f t="shared" si="13"/>
        <v>1</v>
      </c>
      <c r="C70" s="188">
        <f t="shared" si="14"/>
        <v>0</v>
      </c>
      <c r="D70" s="187">
        <f t="shared" si="15"/>
        <v>0</v>
      </c>
      <c r="E70" s="188">
        <f t="shared" si="16"/>
        <v>1</v>
      </c>
      <c r="F70" s="187">
        <f t="shared" si="17"/>
        <v>0</v>
      </c>
      <c r="G70" s="188">
        <f t="shared" si="18"/>
        <v>1</v>
      </c>
      <c r="H70" s="187">
        <f t="shared" si="19"/>
        <v>0</v>
      </c>
      <c r="I70" s="188">
        <f t="shared" si="20"/>
        <v>1</v>
      </c>
      <c r="J70" s="187">
        <f t="shared" si="21"/>
        <v>0</v>
      </c>
      <c r="K70" s="188"/>
      <c r="L70" s="190">
        <f t="shared" si="11"/>
        <v>66</v>
      </c>
      <c r="M70" s="190">
        <f t="shared" si="22"/>
        <v>165</v>
      </c>
    </row>
    <row r="71" spans="1:13" ht="12.75" customHeight="1">
      <c r="A71" s="192">
        <f t="shared" si="12"/>
        <v>200</v>
      </c>
      <c r="B71" s="187">
        <f t="shared" si="13"/>
        <v>1</v>
      </c>
      <c r="C71" s="188">
        <f t="shared" si="14"/>
        <v>0</v>
      </c>
      <c r="D71" s="187">
        <f t="shared" si="15"/>
        <v>0</v>
      </c>
      <c r="E71" s="188">
        <f t="shared" si="16"/>
        <v>1</v>
      </c>
      <c r="F71" s="187">
        <f t="shared" si="17"/>
        <v>0</v>
      </c>
      <c r="G71" s="188">
        <f t="shared" si="18"/>
        <v>1</v>
      </c>
      <c r="H71" s="187">
        <f t="shared" si="19"/>
        <v>0</v>
      </c>
      <c r="I71" s="188">
        <f t="shared" si="20"/>
        <v>1</v>
      </c>
      <c r="J71" s="187">
        <f t="shared" si="21"/>
        <v>1</v>
      </c>
      <c r="K71" s="188"/>
      <c r="L71" s="190">
        <f t="shared" si="11"/>
        <v>67</v>
      </c>
      <c r="M71" s="190">
        <f t="shared" si="22"/>
        <v>167.5</v>
      </c>
    </row>
    <row r="72" spans="1:13" ht="12.75" customHeight="1">
      <c r="A72" s="192">
        <f t="shared" si="12"/>
        <v>202.5</v>
      </c>
      <c r="B72" s="187">
        <f t="shared" si="13"/>
        <v>1</v>
      </c>
      <c r="C72" s="188">
        <f t="shared" si="14"/>
        <v>0</v>
      </c>
      <c r="D72" s="187">
        <f t="shared" si="15"/>
        <v>0</v>
      </c>
      <c r="E72" s="188">
        <f t="shared" si="16"/>
        <v>1</v>
      </c>
      <c r="F72" s="187">
        <f t="shared" si="17"/>
        <v>1</v>
      </c>
      <c r="G72" s="188">
        <f t="shared" si="18"/>
        <v>0</v>
      </c>
      <c r="H72" s="187">
        <f t="shared" si="19"/>
        <v>0</v>
      </c>
      <c r="I72" s="188">
        <f t="shared" si="20"/>
        <v>0</v>
      </c>
      <c r="J72" s="187">
        <f t="shared" si="21"/>
        <v>0</v>
      </c>
      <c r="K72" s="188"/>
      <c r="L72" s="190">
        <f t="shared" si="11"/>
        <v>68</v>
      </c>
      <c r="M72" s="190">
        <f t="shared" si="22"/>
        <v>170</v>
      </c>
    </row>
    <row r="73" spans="1:13" ht="12.75" customHeight="1">
      <c r="A73" s="192">
        <f t="shared" si="12"/>
        <v>205</v>
      </c>
      <c r="B73" s="187">
        <f t="shared" si="13"/>
        <v>1</v>
      </c>
      <c r="C73" s="188">
        <f t="shared" si="14"/>
        <v>0</v>
      </c>
      <c r="D73" s="187">
        <f t="shared" si="15"/>
        <v>0</v>
      </c>
      <c r="E73" s="188">
        <f t="shared" si="16"/>
        <v>1</v>
      </c>
      <c r="F73" s="187">
        <f t="shared" si="17"/>
        <v>1</v>
      </c>
      <c r="G73" s="188">
        <f t="shared" si="18"/>
        <v>0</v>
      </c>
      <c r="H73" s="187">
        <f t="shared" si="19"/>
        <v>0</v>
      </c>
      <c r="I73" s="188">
        <f t="shared" si="20"/>
        <v>0</v>
      </c>
      <c r="J73" s="187">
        <f t="shared" si="21"/>
        <v>1</v>
      </c>
      <c r="K73" s="188"/>
      <c r="L73" s="190">
        <f t="shared" si="11"/>
        <v>69</v>
      </c>
      <c r="M73" s="190">
        <f t="shared" si="22"/>
        <v>172.5</v>
      </c>
    </row>
    <row r="74" spans="1:13" ht="12.75" customHeight="1">
      <c r="A74" s="192">
        <f t="shared" si="12"/>
        <v>207.5</v>
      </c>
      <c r="B74" s="187">
        <f t="shared" si="13"/>
        <v>1</v>
      </c>
      <c r="C74" s="188">
        <f t="shared" si="14"/>
        <v>0</v>
      </c>
      <c r="D74" s="187">
        <f t="shared" si="15"/>
        <v>0</v>
      </c>
      <c r="E74" s="188">
        <f t="shared" si="16"/>
        <v>1</v>
      </c>
      <c r="F74" s="187">
        <f t="shared" si="17"/>
        <v>1</v>
      </c>
      <c r="G74" s="188">
        <f t="shared" si="18"/>
        <v>0</v>
      </c>
      <c r="H74" s="187">
        <f t="shared" si="19"/>
        <v>0</v>
      </c>
      <c r="I74" s="188">
        <f t="shared" si="20"/>
        <v>1</v>
      </c>
      <c r="J74" s="187">
        <f t="shared" si="21"/>
        <v>0</v>
      </c>
      <c r="K74" s="188"/>
      <c r="L74" s="190">
        <f t="shared" si="11"/>
        <v>70</v>
      </c>
      <c r="M74" s="190">
        <f t="shared" si="22"/>
        <v>175</v>
      </c>
    </row>
    <row r="75" spans="1:13" ht="12.75" customHeight="1">
      <c r="A75" s="192">
        <f t="shared" si="12"/>
        <v>210</v>
      </c>
      <c r="B75" s="187">
        <f t="shared" si="13"/>
        <v>1</v>
      </c>
      <c r="C75" s="188">
        <f t="shared" si="14"/>
        <v>0</v>
      </c>
      <c r="D75" s="187">
        <f t="shared" si="15"/>
        <v>0</v>
      </c>
      <c r="E75" s="188">
        <f t="shared" si="16"/>
        <v>1</v>
      </c>
      <c r="F75" s="187">
        <f t="shared" si="17"/>
        <v>1</v>
      </c>
      <c r="G75" s="188">
        <f t="shared" si="18"/>
        <v>0</v>
      </c>
      <c r="H75" s="187">
        <f t="shared" si="19"/>
        <v>0</v>
      </c>
      <c r="I75" s="188">
        <f t="shared" si="20"/>
        <v>1</v>
      </c>
      <c r="J75" s="187">
        <f t="shared" si="21"/>
        <v>1</v>
      </c>
      <c r="K75" s="188"/>
      <c r="L75" s="190">
        <f t="shared" si="11"/>
        <v>71</v>
      </c>
      <c r="M75" s="190">
        <f t="shared" si="22"/>
        <v>177.5</v>
      </c>
    </row>
    <row r="76" spans="1:13" ht="12.75" customHeight="1">
      <c r="A76" s="192">
        <f t="shared" si="12"/>
        <v>212.5</v>
      </c>
      <c r="B76" s="187">
        <f t="shared" si="13"/>
        <v>1</v>
      </c>
      <c r="C76" s="188">
        <f t="shared" si="14"/>
        <v>0</v>
      </c>
      <c r="D76" s="187">
        <f t="shared" si="15"/>
        <v>0</v>
      </c>
      <c r="E76" s="188">
        <f t="shared" si="16"/>
        <v>2</v>
      </c>
      <c r="F76" s="187">
        <f t="shared" si="17"/>
        <v>0</v>
      </c>
      <c r="G76" s="188">
        <f t="shared" si="18"/>
        <v>0</v>
      </c>
      <c r="H76" s="187">
        <f t="shared" si="19"/>
        <v>0</v>
      </c>
      <c r="I76" s="188">
        <f t="shared" si="20"/>
        <v>0</v>
      </c>
      <c r="J76" s="187">
        <f t="shared" si="21"/>
        <v>0</v>
      </c>
      <c r="K76" s="188"/>
      <c r="L76" s="190">
        <f t="shared" si="11"/>
        <v>72</v>
      </c>
      <c r="M76" s="190">
        <f t="shared" si="22"/>
        <v>180</v>
      </c>
    </row>
    <row r="77" spans="1:13" ht="12.75" customHeight="1">
      <c r="A77" s="192">
        <f t="shared" si="12"/>
        <v>215</v>
      </c>
      <c r="B77" s="187">
        <f t="shared" si="13"/>
        <v>1</v>
      </c>
      <c r="C77" s="188">
        <f t="shared" si="14"/>
        <v>0</v>
      </c>
      <c r="D77" s="187">
        <f t="shared" si="15"/>
        <v>0</v>
      </c>
      <c r="E77" s="188">
        <f t="shared" si="16"/>
        <v>2</v>
      </c>
      <c r="F77" s="187">
        <f t="shared" si="17"/>
        <v>0</v>
      </c>
      <c r="G77" s="188">
        <f t="shared" si="18"/>
        <v>0</v>
      </c>
      <c r="H77" s="187">
        <f t="shared" si="19"/>
        <v>0</v>
      </c>
      <c r="I77" s="188">
        <f t="shared" si="20"/>
        <v>0</v>
      </c>
      <c r="J77" s="187">
        <f t="shared" si="21"/>
        <v>1</v>
      </c>
      <c r="K77" s="188"/>
      <c r="L77" s="190">
        <f aca="true" t="shared" si="23" ref="L77:L140">L76+1</f>
        <v>73</v>
      </c>
      <c r="M77" s="190">
        <f t="shared" si="22"/>
        <v>182.5</v>
      </c>
    </row>
    <row r="78" spans="1:13" ht="12.75" customHeight="1">
      <c r="A78" s="192">
        <f t="shared" si="12"/>
        <v>217.5</v>
      </c>
      <c r="B78" s="187">
        <f t="shared" si="13"/>
        <v>1</v>
      </c>
      <c r="C78" s="188">
        <f t="shared" si="14"/>
        <v>0</v>
      </c>
      <c r="D78" s="187">
        <f t="shared" si="15"/>
        <v>0</v>
      </c>
      <c r="E78" s="188">
        <f t="shared" si="16"/>
        <v>2</v>
      </c>
      <c r="F78" s="187">
        <f t="shared" si="17"/>
        <v>0</v>
      </c>
      <c r="G78" s="188">
        <f t="shared" si="18"/>
        <v>0</v>
      </c>
      <c r="H78" s="187">
        <f t="shared" si="19"/>
        <v>0</v>
      </c>
      <c r="I78" s="188">
        <f t="shared" si="20"/>
        <v>1</v>
      </c>
      <c r="J78" s="187">
        <f t="shared" si="21"/>
        <v>0</v>
      </c>
      <c r="K78" s="188"/>
      <c r="L78" s="190">
        <f t="shared" si="23"/>
        <v>74</v>
      </c>
      <c r="M78" s="190">
        <f t="shared" si="22"/>
        <v>185</v>
      </c>
    </row>
    <row r="79" spans="1:13" ht="12.75" customHeight="1">
      <c r="A79" s="192">
        <f t="shared" si="12"/>
        <v>220</v>
      </c>
      <c r="B79" s="187">
        <f t="shared" si="13"/>
        <v>1</v>
      </c>
      <c r="C79" s="188">
        <f t="shared" si="14"/>
        <v>0</v>
      </c>
      <c r="D79" s="187">
        <f t="shared" si="15"/>
        <v>0</v>
      </c>
      <c r="E79" s="188">
        <f t="shared" si="16"/>
        <v>2</v>
      </c>
      <c r="F79" s="187">
        <f t="shared" si="17"/>
        <v>0</v>
      </c>
      <c r="G79" s="188">
        <f t="shared" si="18"/>
        <v>0</v>
      </c>
      <c r="H79" s="187">
        <f t="shared" si="19"/>
        <v>0</v>
      </c>
      <c r="I79" s="188">
        <f t="shared" si="20"/>
        <v>1</v>
      </c>
      <c r="J79" s="187">
        <f t="shared" si="21"/>
        <v>1</v>
      </c>
      <c r="K79" s="188"/>
      <c r="L79" s="190">
        <f t="shared" si="23"/>
        <v>75</v>
      </c>
      <c r="M79" s="190">
        <f t="shared" si="22"/>
        <v>187.5</v>
      </c>
    </row>
    <row r="80" spans="1:13" ht="12.75" customHeight="1">
      <c r="A80" s="192">
        <f t="shared" si="12"/>
        <v>222.5</v>
      </c>
      <c r="B80" s="187">
        <f t="shared" si="13"/>
        <v>1</v>
      </c>
      <c r="C80" s="188">
        <f t="shared" si="14"/>
        <v>0</v>
      </c>
      <c r="D80" s="187">
        <f t="shared" si="15"/>
        <v>0</v>
      </c>
      <c r="E80" s="188">
        <f t="shared" si="16"/>
        <v>2</v>
      </c>
      <c r="F80" s="187">
        <f t="shared" si="17"/>
        <v>0</v>
      </c>
      <c r="G80" s="188">
        <f t="shared" si="18"/>
        <v>0</v>
      </c>
      <c r="H80" s="187">
        <f t="shared" si="19"/>
        <v>1</v>
      </c>
      <c r="I80" s="188">
        <f t="shared" si="20"/>
        <v>0</v>
      </c>
      <c r="J80" s="187">
        <f t="shared" si="21"/>
        <v>0</v>
      </c>
      <c r="K80" s="188"/>
      <c r="L80" s="190">
        <f t="shared" si="23"/>
        <v>76</v>
      </c>
      <c r="M80" s="190">
        <f t="shared" si="22"/>
        <v>190</v>
      </c>
    </row>
    <row r="81" spans="1:13" ht="12.75" customHeight="1">
      <c r="A81" s="192">
        <f t="shared" si="12"/>
        <v>225</v>
      </c>
      <c r="B81" s="187">
        <f t="shared" si="13"/>
        <v>1</v>
      </c>
      <c r="C81" s="188">
        <f t="shared" si="14"/>
        <v>0</v>
      </c>
      <c r="D81" s="187">
        <f t="shared" si="15"/>
        <v>0</v>
      </c>
      <c r="E81" s="188">
        <f t="shared" si="16"/>
        <v>2</v>
      </c>
      <c r="F81" s="187">
        <f t="shared" si="17"/>
        <v>0</v>
      </c>
      <c r="G81" s="188">
        <f t="shared" si="18"/>
        <v>0</v>
      </c>
      <c r="H81" s="187">
        <f t="shared" si="19"/>
        <v>1</v>
      </c>
      <c r="I81" s="188">
        <f t="shared" si="20"/>
        <v>0</v>
      </c>
      <c r="J81" s="187">
        <f t="shared" si="21"/>
        <v>1</v>
      </c>
      <c r="K81" s="188"/>
      <c r="L81" s="190">
        <f t="shared" si="23"/>
        <v>77</v>
      </c>
      <c r="M81" s="190">
        <f t="shared" si="22"/>
        <v>192.5</v>
      </c>
    </row>
    <row r="82" spans="1:13" ht="12.75" customHeight="1">
      <c r="A82" s="192">
        <f t="shared" si="12"/>
        <v>227.5</v>
      </c>
      <c r="B82" s="187">
        <f t="shared" si="13"/>
        <v>1</v>
      </c>
      <c r="C82" s="188">
        <f t="shared" si="14"/>
        <v>0</v>
      </c>
      <c r="D82" s="187">
        <f t="shared" si="15"/>
        <v>0</v>
      </c>
      <c r="E82" s="188">
        <f t="shared" si="16"/>
        <v>2</v>
      </c>
      <c r="F82" s="187">
        <f t="shared" si="17"/>
        <v>0</v>
      </c>
      <c r="G82" s="188">
        <f t="shared" si="18"/>
        <v>0</v>
      </c>
      <c r="H82" s="187">
        <f t="shared" si="19"/>
        <v>1</v>
      </c>
      <c r="I82" s="188">
        <f t="shared" si="20"/>
        <v>1</v>
      </c>
      <c r="J82" s="187">
        <f t="shared" si="21"/>
        <v>0</v>
      </c>
      <c r="K82" s="188"/>
      <c r="L82" s="190">
        <f t="shared" si="23"/>
        <v>78</v>
      </c>
      <c r="M82" s="190">
        <f t="shared" si="22"/>
        <v>195</v>
      </c>
    </row>
    <row r="83" spans="1:13" ht="12.75" customHeight="1">
      <c r="A83" s="192">
        <f t="shared" si="12"/>
        <v>230</v>
      </c>
      <c r="B83" s="187">
        <f t="shared" si="13"/>
        <v>1</v>
      </c>
      <c r="C83" s="188">
        <f t="shared" si="14"/>
        <v>0</v>
      </c>
      <c r="D83" s="187">
        <f t="shared" si="15"/>
        <v>0</v>
      </c>
      <c r="E83" s="188">
        <f t="shared" si="16"/>
        <v>2</v>
      </c>
      <c r="F83" s="187">
        <f t="shared" si="17"/>
        <v>0</v>
      </c>
      <c r="G83" s="188">
        <f t="shared" si="18"/>
        <v>0</v>
      </c>
      <c r="H83" s="187">
        <f t="shared" si="19"/>
        <v>1</v>
      </c>
      <c r="I83" s="188">
        <f t="shared" si="20"/>
        <v>1</v>
      </c>
      <c r="J83" s="187">
        <f t="shared" si="21"/>
        <v>1</v>
      </c>
      <c r="K83" s="188"/>
      <c r="L83" s="190">
        <f t="shared" si="23"/>
        <v>79</v>
      </c>
      <c r="M83" s="190">
        <f t="shared" si="22"/>
        <v>197.5</v>
      </c>
    </row>
    <row r="84" spans="1:13" ht="12.75" customHeight="1">
      <c r="A84" s="192">
        <f t="shared" si="12"/>
        <v>232.5</v>
      </c>
      <c r="B84" s="187">
        <f t="shared" si="13"/>
        <v>2</v>
      </c>
      <c r="C84" s="188">
        <f t="shared" si="14"/>
        <v>0</v>
      </c>
      <c r="D84" s="187">
        <f t="shared" si="15"/>
        <v>0</v>
      </c>
      <c r="E84" s="188">
        <f t="shared" si="16"/>
        <v>0</v>
      </c>
      <c r="F84" s="187">
        <f t="shared" si="17"/>
        <v>0</v>
      </c>
      <c r="G84" s="188">
        <f t="shared" si="18"/>
        <v>0</v>
      </c>
      <c r="H84" s="187">
        <f t="shared" si="19"/>
        <v>0</v>
      </c>
      <c r="I84" s="188">
        <f t="shared" si="20"/>
        <v>0</v>
      </c>
      <c r="J84" s="187">
        <f t="shared" si="21"/>
        <v>0</v>
      </c>
      <c r="K84" s="188"/>
      <c r="L84" s="190">
        <f t="shared" si="23"/>
        <v>80</v>
      </c>
      <c r="M84" s="190">
        <f t="shared" si="22"/>
        <v>200</v>
      </c>
    </row>
    <row r="85" spans="1:13" ht="12.75" customHeight="1">
      <c r="A85" s="192">
        <f t="shared" si="12"/>
        <v>235</v>
      </c>
      <c r="B85" s="187">
        <f t="shared" si="13"/>
        <v>2</v>
      </c>
      <c r="C85" s="188">
        <f t="shared" si="14"/>
        <v>0</v>
      </c>
      <c r="D85" s="187">
        <f t="shared" si="15"/>
        <v>0</v>
      </c>
      <c r="E85" s="188">
        <f t="shared" si="16"/>
        <v>0</v>
      </c>
      <c r="F85" s="187">
        <f t="shared" si="17"/>
        <v>0</v>
      </c>
      <c r="G85" s="188">
        <f t="shared" si="18"/>
        <v>0</v>
      </c>
      <c r="H85" s="187">
        <f t="shared" si="19"/>
        <v>0</v>
      </c>
      <c r="I85" s="188">
        <f t="shared" si="20"/>
        <v>0</v>
      </c>
      <c r="J85" s="187">
        <f t="shared" si="21"/>
        <v>1</v>
      </c>
      <c r="K85" s="188"/>
      <c r="L85" s="190">
        <f t="shared" si="23"/>
        <v>81</v>
      </c>
      <c r="M85" s="190">
        <f t="shared" si="22"/>
        <v>202.5</v>
      </c>
    </row>
    <row r="86" spans="1:13" ht="12.75" customHeight="1">
      <c r="A86" s="192">
        <f t="shared" si="12"/>
        <v>237.5</v>
      </c>
      <c r="B86" s="187">
        <f t="shared" si="13"/>
        <v>2</v>
      </c>
      <c r="C86" s="188">
        <f t="shared" si="14"/>
        <v>0</v>
      </c>
      <c r="D86" s="187">
        <f t="shared" si="15"/>
        <v>0</v>
      </c>
      <c r="E86" s="188">
        <f t="shared" si="16"/>
        <v>0</v>
      </c>
      <c r="F86" s="187">
        <f t="shared" si="17"/>
        <v>0</v>
      </c>
      <c r="G86" s="188">
        <f t="shared" si="18"/>
        <v>0</v>
      </c>
      <c r="H86" s="187">
        <f t="shared" si="19"/>
        <v>0</v>
      </c>
      <c r="I86" s="188">
        <f t="shared" si="20"/>
        <v>1</v>
      </c>
      <c r="J86" s="187">
        <f t="shared" si="21"/>
        <v>0</v>
      </c>
      <c r="K86" s="188"/>
      <c r="L86" s="190">
        <f t="shared" si="23"/>
        <v>82</v>
      </c>
      <c r="M86" s="190">
        <f t="shared" si="22"/>
        <v>205</v>
      </c>
    </row>
    <row r="87" spans="1:13" ht="12.75" customHeight="1">
      <c r="A87" s="192">
        <f t="shared" si="12"/>
        <v>240</v>
      </c>
      <c r="B87" s="187">
        <f t="shared" si="13"/>
        <v>2</v>
      </c>
      <c r="C87" s="188">
        <f t="shared" si="14"/>
        <v>0</v>
      </c>
      <c r="D87" s="187">
        <f t="shared" si="15"/>
        <v>0</v>
      </c>
      <c r="E87" s="188">
        <f t="shared" si="16"/>
        <v>0</v>
      </c>
      <c r="F87" s="187">
        <f t="shared" si="17"/>
        <v>0</v>
      </c>
      <c r="G87" s="188">
        <f t="shared" si="18"/>
        <v>0</v>
      </c>
      <c r="H87" s="187">
        <f t="shared" si="19"/>
        <v>0</v>
      </c>
      <c r="I87" s="188">
        <f t="shared" si="20"/>
        <v>1</v>
      </c>
      <c r="J87" s="187">
        <f t="shared" si="21"/>
        <v>1</v>
      </c>
      <c r="K87" s="188"/>
      <c r="L87" s="190">
        <f t="shared" si="23"/>
        <v>83</v>
      </c>
      <c r="M87" s="190">
        <f t="shared" si="22"/>
        <v>207.5</v>
      </c>
    </row>
    <row r="88" spans="1:13" ht="12.75" customHeight="1">
      <c r="A88" s="192">
        <f t="shared" si="12"/>
        <v>242.5</v>
      </c>
      <c r="B88" s="187">
        <f t="shared" si="13"/>
        <v>2</v>
      </c>
      <c r="C88" s="188">
        <f t="shared" si="14"/>
        <v>0</v>
      </c>
      <c r="D88" s="187">
        <f t="shared" si="15"/>
        <v>0</v>
      </c>
      <c r="E88" s="188">
        <f t="shared" si="16"/>
        <v>0</v>
      </c>
      <c r="F88" s="187">
        <f t="shared" si="17"/>
        <v>0</v>
      </c>
      <c r="G88" s="188">
        <f t="shared" si="18"/>
        <v>0</v>
      </c>
      <c r="H88" s="187">
        <f t="shared" si="19"/>
        <v>1</v>
      </c>
      <c r="I88" s="188">
        <f t="shared" si="20"/>
        <v>0</v>
      </c>
      <c r="J88" s="187">
        <f t="shared" si="21"/>
        <v>0</v>
      </c>
      <c r="K88" s="188"/>
      <c r="L88" s="190">
        <f t="shared" si="23"/>
        <v>84</v>
      </c>
      <c r="M88" s="190">
        <f t="shared" si="22"/>
        <v>210</v>
      </c>
    </row>
    <row r="89" spans="1:13" ht="12.75" customHeight="1">
      <c r="A89" s="192">
        <f t="shared" si="12"/>
        <v>245</v>
      </c>
      <c r="B89" s="187">
        <f t="shared" si="13"/>
        <v>2</v>
      </c>
      <c r="C89" s="188">
        <f t="shared" si="14"/>
        <v>0</v>
      </c>
      <c r="D89" s="187">
        <f t="shared" si="15"/>
        <v>0</v>
      </c>
      <c r="E89" s="188">
        <f t="shared" si="16"/>
        <v>0</v>
      </c>
      <c r="F89" s="187">
        <f t="shared" si="17"/>
        <v>0</v>
      </c>
      <c r="G89" s="188">
        <f t="shared" si="18"/>
        <v>0</v>
      </c>
      <c r="H89" s="187">
        <f t="shared" si="19"/>
        <v>1</v>
      </c>
      <c r="I89" s="188">
        <f t="shared" si="20"/>
        <v>0</v>
      </c>
      <c r="J89" s="187">
        <f t="shared" si="21"/>
        <v>1</v>
      </c>
      <c r="K89" s="188"/>
      <c r="L89" s="190">
        <f t="shared" si="23"/>
        <v>85</v>
      </c>
      <c r="M89" s="190">
        <f t="shared" si="22"/>
        <v>212.5</v>
      </c>
    </row>
    <row r="90" spans="1:13" ht="12.75" customHeight="1">
      <c r="A90" s="192">
        <f t="shared" si="12"/>
        <v>247.5</v>
      </c>
      <c r="B90" s="187">
        <f t="shared" si="13"/>
        <v>2</v>
      </c>
      <c r="C90" s="188">
        <f t="shared" si="14"/>
        <v>0</v>
      </c>
      <c r="D90" s="187">
        <f t="shared" si="15"/>
        <v>0</v>
      </c>
      <c r="E90" s="188">
        <f t="shared" si="16"/>
        <v>0</v>
      </c>
      <c r="F90" s="187">
        <f t="shared" si="17"/>
        <v>0</v>
      </c>
      <c r="G90" s="188">
        <f t="shared" si="18"/>
        <v>0</v>
      </c>
      <c r="H90" s="187">
        <f t="shared" si="19"/>
        <v>1</v>
      </c>
      <c r="I90" s="188">
        <f t="shared" si="20"/>
        <v>1</v>
      </c>
      <c r="J90" s="187">
        <f t="shared" si="21"/>
        <v>0</v>
      </c>
      <c r="K90" s="188"/>
      <c r="L90" s="190">
        <f t="shared" si="23"/>
        <v>86</v>
      </c>
      <c r="M90" s="190">
        <f t="shared" si="22"/>
        <v>215</v>
      </c>
    </row>
    <row r="91" spans="1:13" ht="12.75" customHeight="1">
      <c r="A91" s="192">
        <f t="shared" si="12"/>
        <v>250</v>
      </c>
      <c r="B91" s="187">
        <f t="shared" si="13"/>
        <v>2</v>
      </c>
      <c r="C91" s="188">
        <f t="shared" si="14"/>
        <v>0</v>
      </c>
      <c r="D91" s="187">
        <f t="shared" si="15"/>
        <v>0</v>
      </c>
      <c r="E91" s="188">
        <f t="shared" si="16"/>
        <v>0</v>
      </c>
      <c r="F91" s="187">
        <f t="shared" si="17"/>
        <v>0</v>
      </c>
      <c r="G91" s="188">
        <f t="shared" si="18"/>
        <v>0</v>
      </c>
      <c r="H91" s="187">
        <f t="shared" si="19"/>
        <v>1</v>
      </c>
      <c r="I91" s="188">
        <f t="shared" si="20"/>
        <v>1</v>
      </c>
      <c r="J91" s="187">
        <f t="shared" si="21"/>
        <v>1</v>
      </c>
      <c r="K91" s="188"/>
      <c r="L91" s="190">
        <f t="shared" si="23"/>
        <v>87</v>
      </c>
      <c r="M91" s="190">
        <f t="shared" si="22"/>
        <v>217.5</v>
      </c>
    </row>
    <row r="92" spans="1:13" ht="12.75" customHeight="1">
      <c r="A92" s="192">
        <f t="shared" si="12"/>
        <v>252.5</v>
      </c>
      <c r="B92" s="187">
        <f t="shared" si="13"/>
        <v>2</v>
      </c>
      <c r="C92" s="188">
        <f t="shared" si="14"/>
        <v>0</v>
      </c>
      <c r="D92" s="187">
        <f t="shared" si="15"/>
        <v>0</v>
      </c>
      <c r="E92" s="188">
        <f t="shared" si="16"/>
        <v>0</v>
      </c>
      <c r="F92" s="187">
        <f t="shared" si="17"/>
        <v>0</v>
      </c>
      <c r="G92" s="188">
        <f t="shared" si="18"/>
        <v>1</v>
      </c>
      <c r="H92" s="187">
        <f t="shared" si="19"/>
        <v>0</v>
      </c>
      <c r="I92" s="188">
        <f t="shared" si="20"/>
        <v>0</v>
      </c>
      <c r="J92" s="187">
        <f t="shared" si="21"/>
        <v>0</v>
      </c>
      <c r="K92" s="188"/>
      <c r="L92" s="190">
        <f t="shared" si="23"/>
        <v>88</v>
      </c>
      <c r="M92" s="190">
        <f t="shared" si="22"/>
        <v>220</v>
      </c>
    </row>
    <row r="93" spans="1:13" ht="12.75" customHeight="1">
      <c r="A93" s="192">
        <f t="shared" si="12"/>
        <v>255</v>
      </c>
      <c r="B93" s="187">
        <f t="shared" si="13"/>
        <v>2</v>
      </c>
      <c r="C93" s="188">
        <f t="shared" si="14"/>
        <v>0</v>
      </c>
      <c r="D93" s="187">
        <f t="shared" si="15"/>
        <v>0</v>
      </c>
      <c r="E93" s="188">
        <f t="shared" si="16"/>
        <v>0</v>
      </c>
      <c r="F93" s="187">
        <f t="shared" si="17"/>
        <v>0</v>
      </c>
      <c r="G93" s="188">
        <f t="shared" si="18"/>
        <v>1</v>
      </c>
      <c r="H93" s="187">
        <f t="shared" si="19"/>
        <v>0</v>
      </c>
      <c r="I93" s="188">
        <f t="shared" si="20"/>
        <v>0</v>
      </c>
      <c r="J93" s="187">
        <f t="shared" si="21"/>
        <v>1</v>
      </c>
      <c r="K93" s="188"/>
      <c r="L93" s="190">
        <f t="shared" si="23"/>
        <v>89</v>
      </c>
      <c r="M93" s="190">
        <f t="shared" si="22"/>
        <v>222.5</v>
      </c>
    </row>
    <row r="94" spans="1:13" ht="12.75" customHeight="1">
      <c r="A94" s="192">
        <f t="shared" si="12"/>
        <v>257.5</v>
      </c>
      <c r="B94" s="187">
        <f t="shared" si="13"/>
        <v>2</v>
      </c>
      <c r="C94" s="188">
        <f t="shared" si="14"/>
        <v>0</v>
      </c>
      <c r="D94" s="187">
        <f t="shared" si="15"/>
        <v>0</v>
      </c>
      <c r="E94" s="188">
        <f t="shared" si="16"/>
        <v>0</v>
      </c>
      <c r="F94" s="187">
        <f t="shared" si="17"/>
        <v>0</v>
      </c>
      <c r="G94" s="188">
        <f t="shared" si="18"/>
        <v>1</v>
      </c>
      <c r="H94" s="187">
        <f t="shared" si="19"/>
        <v>0</v>
      </c>
      <c r="I94" s="188">
        <f t="shared" si="20"/>
        <v>1</v>
      </c>
      <c r="J94" s="187">
        <f t="shared" si="21"/>
        <v>0</v>
      </c>
      <c r="K94" s="188"/>
      <c r="L94" s="190">
        <f t="shared" si="23"/>
        <v>90</v>
      </c>
      <c r="M94" s="190">
        <f t="shared" si="22"/>
        <v>225</v>
      </c>
    </row>
    <row r="95" spans="1:13" ht="12.75" customHeight="1">
      <c r="A95" s="192">
        <f t="shared" si="12"/>
        <v>260</v>
      </c>
      <c r="B95" s="187">
        <f t="shared" si="13"/>
        <v>2</v>
      </c>
      <c r="C95" s="188">
        <f t="shared" si="14"/>
        <v>0</v>
      </c>
      <c r="D95" s="187">
        <f t="shared" si="15"/>
        <v>0</v>
      </c>
      <c r="E95" s="188">
        <f t="shared" si="16"/>
        <v>0</v>
      </c>
      <c r="F95" s="187">
        <f t="shared" si="17"/>
        <v>0</v>
      </c>
      <c r="G95" s="188">
        <f t="shared" si="18"/>
        <v>1</v>
      </c>
      <c r="H95" s="187">
        <f t="shared" si="19"/>
        <v>0</v>
      </c>
      <c r="I95" s="188">
        <f t="shared" si="20"/>
        <v>1</v>
      </c>
      <c r="J95" s="187">
        <f t="shared" si="21"/>
        <v>1</v>
      </c>
      <c r="K95" s="188"/>
      <c r="L95" s="190">
        <f t="shared" si="23"/>
        <v>91</v>
      </c>
      <c r="M95" s="190">
        <f t="shared" si="22"/>
        <v>227.5</v>
      </c>
    </row>
    <row r="96" spans="1:13" ht="12.75" customHeight="1">
      <c r="A96" s="192">
        <f t="shared" si="12"/>
        <v>262.5</v>
      </c>
      <c r="B96" s="187">
        <f t="shared" si="13"/>
        <v>2</v>
      </c>
      <c r="C96" s="188">
        <f t="shared" si="14"/>
        <v>0</v>
      </c>
      <c r="D96" s="187">
        <f t="shared" si="15"/>
        <v>0</v>
      </c>
      <c r="E96" s="188">
        <f t="shared" si="16"/>
        <v>0</v>
      </c>
      <c r="F96" s="187">
        <f t="shared" si="17"/>
        <v>1</v>
      </c>
      <c r="G96" s="188">
        <f t="shared" si="18"/>
        <v>0</v>
      </c>
      <c r="H96" s="187">
        <f t="shared" si="19"/>
        <v>0</v>
      </c>
      <c r="I96" s="188">
        <f t="shared" si="20"/>
        <v>0</v>
      </c>
      <c r="J96" s="187">
        <f t="shared" si="21"/>
        <v>0</v>
      </c>
      <c r="K96" s="188"/>
      <c r="L96" s="190">
        <f t="shared" si="23"/>
        <v>92</v>
      </c>
      <c r="M96" s="190">
        <f t="shared" si="22"/>
        <v>230</v>
      </c>
    </row>
    <row r="97" spans="1:13" ht="12.75" customHeight="1">
      <c r="A97" s="192">
        <f t="shared" si="12"/>
        <v>265</v>
      </c>
      <c r="B97" s="187">
        <f t="shared" si="13"/>
        <v>2</v>
      </c>
      <c r="C97" s="188">
        <f t="shared" si="14"/>
        <v>0</v>
      </c>
      <c r="D97" s="187">
        <f t="shared" si="15"/>
        <v>0</v>
      </c>
      <c r="E97" s="188">
        <f t="shared" si="16"/>
        <v>0</v>
      </c>
      <c r="F97" s="187">
        <f t="shared" si="17"/>
        <v>1</v>
      </c>
      <c r="G97" s="188">
        <f t="shared" si="18"/>
        <v>0</v>
      </c>
      <c r="H97" s="187">
        <f t="shared" si="19"/>
        <v>0</v>
      </c>
      <c r="I97" s="188">
        <f t="shared" si="20"/>
        <v>0</v>
      </c>
      <c r="J97" s="187">
        <f t="shared" si="21"/>
        <v>1</v>
      </c>
      <c r="K97" s="188"/>
      <c r="L97" s="190">
        <f t="shared" si="23"/>
        <v>93</v>
      </c>
      <c r="M97" s="190">
        <f t="shared" si="22"/>
        <v>232.5</v>
      </c>
    </row>
    <row r="98" spans="1:13" ht="12.75" customHeight="1">
      <c r="A98" s="192">
        <f t="shared" si="12"/>
        <v>267.5</v>
      </c>
      <c r="B98" s="187">
        <f t="shared" si="13"/>
        <v>2</v>
      </c>
      <c r="C98" s="188">
        <f t="shared" si="14"/>
        <v>0</v>
      </c>
      <c r="D98" s="187">
        <f t="shared" si="15"/>
        <v>0</v>
      </c>
      <c r="E98" s="188">
        <f t="shared" si="16"/>
        <v>0</v>
      </c>
      <c r="F98" s="187">
        <f t="shared" si="17"/>
        <v>1</v>
      </c>
      <c r="G98" s="188">
        <f t="shared" si="18"/>
        <v>0</v>
      </c>
      <c r="H98" s="187">
        <f t="shared" si="19"/>
        <v>0</v>
      </c>
      <c r="I98" s="188">
        <f t="shared" si="20"/>
        <v>1</v>
      </c>
      <c r="J98" s="187">
        <f t="shared" si="21"/>
        <v>0</v>
      </c>
      <c r="K98" s="188"/>
      <c r="L98" s="190">
        <f t="shared" si="23"/>
        <v>94</v>
      </c>
      <c r="M98" s="190">
        <f t="shared" si="22"/>
        <v>235</v>
      </c>
    </row>
    <row r="99" spans="1:13" ht="12.75" customHeight="1">
      <c r="A99" s="192">
        <f t="shared" si="12"/>
        <v>270</v>
      </c>
      <c r="B99" s="187">
        <f t="shared" si="13"/>
        <v>2</v>
      </c>
      <c r="C99" s="188">
        <f t="shared" si="14"/>
        <v>0</v>
      </c>
      <c r="D99" s="187">
        <f t="shared" si="15"/>
        <v>0</v>
      </c>
      <c r="E99" s="188">
        <f t="shared" si="16"/>
        <v>0</v>
      </c>
      <c r="F99" s="187">
        <f t="shared" si="17"/>
        <v>1</v>
      </c>
      <c r="G99" s="188">
        <f t="shared" si="18"/>
        <v>0</v>
      </c>
      <c r="H99" s="187">
        <f t="shared" si="19"/>
        <v>0</v>
      </c>
      <c r="I99" s="188">
        <f t="shared" si="20"/>
        <v>1</v>
      </c>
      <c r="J99" s="187">
        <f t="shared" si="21"/>
        <v>1</v>
      </c>
      <c r="K99" s="188"/>
      <c r="L99" s="190">
        <f t="shared" si="23"/>
        <v>95</v>
      </c>
      <c r="M99" s="190">
        <f t="shared" si="22"/>
        <v>237.5</v>
      </c>
    </row>
    <row r="100" spans="1:13" ht="12.75" customHeight="1">
      <c r="A100" s="192">
        <f t="shared" si="12"/>
        <v>272.5</v>
      </c>
      <c r="B100" s="187">
        <f t="shared" si="13"/>
        <v>2</v>
      </c>
      <c r="C100" s="188">
        <f t="shared" si="14"/>
        <v>0</v>
      </c>
      <c r="D100" s="187">
        <f t="shared" si="15"/>
        <v>0</v>
      </c>
      <c r="E100" s="188">
        <f t="shared" si="16"/>
        <v>1</v>
      </c>
      <c r="F100" s="187">
        <f t="shared" si="17"/>
        <v>0</v>
      </c>
      <c r="G100" s="188">
        <f t="shared" si="18"/>
        <v>0</v>
      </c>
      <c r="H100" s="187">
        <f t="shared" si="19"/>
        <v>0</v>
      </c>
      <c r="I100" s="188">
        <f t="shared" si="20"/>
        <v>0</v>
      </c>
      <c r="J100" s="187">
        <f t="shared" si="21"/>
        <v>0</v>
      </c>
      <c r="K100" s="188"/>
      <c r="L100" s="190">
        <f t="shared" si="23"/>
        <v>96</v>
      </c>
      <c r="M100" s="190">
        <f t="shared" si="22"/>
        <v>240</v>
      </c>
    </row>
    <row r="101" spans="1:13" ht="12.75" customHeight="1">
      <c r="A101" s="192">
        <f t="shared" si="12"/>
        <v>275</v>
      </c>
      <c r="B101" s="187">
        <f t="shared" si="13"/>
        <v>2</v>
      </c>
      <c r="C101" s="188">
        <f t="shared" si="14"/>
        <v>0</v>
      </c>
      <c r="D101" s="187">
        <f t="shared" si="15"/>
        <v>0</v>
      </c>
      <c r="E101" s="188">
        <f t="shared" si="16"/>
        <v>1</v>
      </c>
      <c r="F101" s="187">
        <f t="shared" si="17"/>
        <v>0</v>
      </c>
      <c r="G101" s="188">
        <f t="shared" si="18"/>
        <v>0</v>
      </c>
      <c r="H101" s="187">
        <f t="shared" si="19"/>
        <v>0</v>
      </c>
      <c r="I101" s="188">
        <f t="shared" si="20"/>
        <v>0</v>
      </c>
      <c r="J101" s="187">
        <f t="shared" si="21"/>
        <v>1</v>
      </c>
      <c r="K101" s="188"/>
      <c r="L101" s="190">
        <f t="shared" si="23"/>
        <v>97</v>
      </c>
      <c r="M101" s="190">
        <f t="shared" si="22"/>
        <v>242.5</v>
      </c>
    </row>
    <row r="102" spans="1:13" ht="12.75" customHeight="1">
      <c r="A102" s="192">
        <f t="shared" si="12"/>
        <v>277.5</v>
      </c>
      <c r="B102" s="187">
        <f t="shared" si="13"/>
        <v>2</v>
      </c>
      <c r="C102" s="188">
        <f t="shared" si="14"/>
        <v>0</v>
      </c>
      <c r="D102" s="187">
        <f t="shared" si="15"/>
        <v>0</v>
      </c>
      <c r="E102" s="188">
        <f t="shared" si="16"/>
        <v>1</v>
      </c>
      <c r="F102" s="187">
        <f t="shared" si="17"/>
        <v>0</v>
      </c>
      <c r="G102" s="188">
        <f t="shared" si="18"/>
        <v>0</v>
      </c>
      <c r="H102" s="187">
        <f t="shared" si="19"/>
        <v>0</v>
      </c>
      <c r="I102" s="188">
        <f t="shared" si="20"/>
        <v>1</v>
      </c>
      <c r="J102" s="187">
        <f t="shared" si="21"/>
        <v>0</v>
      </c>
      <c r="K102" s="188"/>
      <c r="L102" s="190">
        <f t="shared" si="23"/>
        <v>98</v>
      </c>
      <c r="M102" s="190">
        <f t="shared" si="22"/>
        <v>245</v>
      </c>
    </row>
    <row r="103" spans="1:13" ht="12.75" customHeight="1">
      <c r="A103" s="192">
        <f t="shared" si="12"/>
        <v>280</v>
      </c>
      <c r="B103" s="187">
        <f t="shared" si="13"/>
        <v>2</v>
      </c>
      <c r="C103" s="188">
        <f t="shared" si="14"/>
        <v>0</v>
      </c>
      <c r="D103" s="187">
        <f t="shared" si="15"/>
        <v>0</v>
      </c>
      <c r="E103" s="188">
        <f t="shared" si="16"/>
        <v>1</v>
      </c>
      <c r="F103" s="187">
        <f t="shared" si="17"/>
        <v>0</v>
      </c>
      <c r="G103" s="188">
        <f t="shared" si="18"/>
        <v>0</v>
      </c>
      <c r="H103" s="187">
        <f t="shared" si="19"/>
        <v>0</v>
      </c>
      <c r="I103" s="188">
        <f t="shared" si="20"/>
        <v>1</v>
      </c>
      <c r="J103" s="187">
        <f t="shared" si="21"/>
        <v>1</v>
      </c>
      <c r="K103" s="188"/>
      <c r="L103" s="190">
        <f t="shared" si="23"/>
        <v>99</v>
      </c>
      <c r="M103" s="190">
        <f t="shared" si="22"/>
        <v>247.5</v>
      </c>
    </row>
    <row r="104" spans="1:13" ht="12.75" customHeight="1">
      <c r="A104" s="192">
        <f t="shared" si="12"/>
        <v>282.5</v>
      </c>
      <c r="B104" s="187">
        <f t="shared" si="13"/>
        <v>2</v>
      </c>
      <c r="C104" s="188">
        <f t="shared" si="14"/>
        <v>0</v>
      </c>
      <c r="D104" s="187">
        <f t="shared" si="15"/>
        <v>0</v>
      </c>
      <c r="E104" s="188">
        <f t="shared" si="16"/>
        <v>1</v>
      </c>
      <c r="F104" s="187">
        <f t="shared" si="17"/>
        <v>0</v>
      </c>
      <c r="G104" s="188">
        <f t="shared" si="18"/>
        <v>0</v>
      </c>
      <c r="H104" s="187">
        <f t="shared" si="19"/>
        <v>1</v>
      </c>
      <c r="I104" s="188">
        <f t="shared" si="20"/>
        <v>0</v>
      </c>
      <c r="J104" s="187">
        <f t="shared" si="21"/>
        <v>0</v>
      </c>
      <c r="K104" s="188"/>
      <c r="L104" s="190">
        <f t="shared" si="23"/>
        <v>100</v>
      </c>
      <c r="M104" s="190">
        <f t="shared" si="22"/>
        <v>250</v>
      </c>
    </row>
    <row r="105" spans="1:13" ht="12.75" customHeight="1">
      <c r="A105" s="192">
        <f t="shared" si="12"/>
        <v>285</v>
      </c>
      <c r="B105" s="187">
        <f t="shared" si="13"/>
        <v>2</v>
      </c>
      <c r="C105" s="188">
        <f t="shared" si="14"/>
        <v>0</v>
      </c>
      <c r="D105" s="187">
        <f t="shared" si="15"/>
        <v>0</v>
      </c>
      <c r="E105" s="188">
        <f t="shared" si="16"/>
        <v>1</v>
      </c>
      <c r="F105" s="187">
        <f t="shared" si="17"/>
        <v>0</v>
      </c>
      <c r="G105" s="188">
        <f t="shared" si="18"/>
        <v>0</v>
      </c>
      <c r="H105" s="187">
        <f t="shared" si="19"/>
        <v>1</v>
      </c>
      <c r="I105" s="188">
        <f t="shared" si="20"/>
        <v>0</v>
      </c>
      <c r="J105" s="187">
        <f t="shared" si="21"/>
        <v>1</v>
      </c>
      <c r="K105" s="188"/>
      <c r="L105" s="190">
        <f t="shared" si="23"/>
        <v>101</v>
      </c>
      <c r="M105" s="190">
        <f t="shared" si="22"/>
        <v>252.5</v>
      </c>
    </row>
    <row r="106" spans="1:13" ht="12.75" customHeight="1">
      <c r="A106" s="192">
        <f t="shared" si="12"/>
        <v>287.5</v>
      </c>
      <c r="B106" s="187">
        <f t="shared" si="13"/>
        <v>2</v>
      </c>
      <c r="C106" s="188">
        <f t="shared" si="14"/>
        <v>0</v>
      </c>
      <c r="D106" s="187">
        <f t="shared" si="15"/>
        <v>0</v>
      </c>
      <c r="E106" s="188">
        <f t="shared" si="16"/>
        <v>1</v>
      </c>
      <c r="F106" s="187">
        <f t="shared" si="17"/>
        <v>0</v>
      </c>
      <c r="G106" s="188">
        <f t="shared" si="18"/>
        <v>0</v>
      </c>
      <c r="H106" s="187">
        <f t="shared" si="19"/>
        <v>1</v>
      </c>
      <c r="I106" s="188">
        <f t="shared" si="20"/>
        <v>1</v>
      </c>
      <c r="J106" s="187">
        <f t="shared" si="21"/>
        <v>0</v>
      </c>
      <c r="K106" s="188"/>
      <c r="L106" s="190">
        <f t="shared" si="23"/>
        <v>102</v>
      </c>
      <c r="M106" s="190">
        <f t="shared" si="22"/>
        <v>255</v>
      </c>
    </row>
    <row r="107" spans="1:13" ht="12.75" customHeight="1">
      <c r="A107" s="192">
        <f t="shared" si="12"/>
        <v>290</v>
      </c>
      <c r="B107" s="187">
        <f t="shared" si="13"/>
        <v>2</v>
      </c>
      <c r="C107" s="188">
        <f t="shared" si="14"/>
        <v>0</v>
      </c>
      <c r="D107" s="187">
        <f t="shared" si="15"/>
        <v>0</v>
      </c>
      <c r="E107" s="188">
        <f t="shared" si="16"/>
        <v>1</v>
      </c>
      <c r="F107" s="187">
        <f t="shared" si="17"/>
        <v>0</v>
      </c>
      <c r="G107" s="188">
        <f t="shared" si="18"/>
        <v>0</v>
      </c>
      <c r="H107" s="187">
        <f t="shared" si="19"/>
        <v>1</v>
      </c>
      <c r="I107" s="188">
        <f t="shared" si="20"/>
        <v>1</v>
      </c>
      <c r="J107" s="187">
        <f t="shared" si="21"/>
        <v>1</v>
      </c>
      <c r="K107" s="188"/>
      <c r="L107" s="190">
        <f t="shared" si="23"/>
        <v>103</v>
      </c>
      <c r="M107" s="190">
        <f t="shared" si="22"/>
        <v>257.5</v>
      </c>
    </row>
    <row r="108" spans="1:13" ht="12.75" customHeight="1">
      <c r="A108" s="192">
        <f t="shared" si="12"/>
        <v>292.5</v>
      </c>
      <c r="B108" s="187">
        <f t="shared" si="13"/>
        <v>2</v>
      </c>
      <c r="C108" s="188">
        <f t="shared" si="14"/>
        <v>0</v>
      </c>
      <c r="D108" s="187">
        <f t="shared" si="15"/>
        <v>0</v>
      </c>
      <c r="E108" s="188">
        <f t="shared" si="16"/>
        <v>1</v>
      </c>
      <c r="F108" s="187">
        <f t="shared" si="17"/>
        <v>0</v>
      </c>
      <c r="G108" s="188">
        <f t="shared" si="18"/>
        <v>1</v>
      </c>
      <c r="H108" s="187">
        <f t="shared" si="19"/>
        <v>0</v>
      </c>
      <c r="I108" s="188">
        <f t="shared" si="20"/>
        <v>0</v>
      </c>
      <c r="J108" s="187">
        <f t="shared" si="21"/>
        <v>0</v>
      </c>
      <c r="K108" s="188"/>
      <c r="L108" s="190">
        <f t="shared" si="23"/>
        <v>104</v>
      </c>
      <c r="M108" s="190">
        <f t="shared" si="22"/>
        <v>260</v>
      </c>
    </row>
    <row r="109" spans="1:13" ht="12.75" customHeight="1">
      <c r="A109" s="192">
        <f t="shared" si="12"/>
        <v>295</v>
      </c>
      <c r="B109" s="187">
        <f t="shared" si="13"/>
        <v>2</v>
      </c>
      <c r="C109" s="188">
        <f t="shared" si="14"/>
        <v>0</v>
      </c>
      <c r="D109" s="187">
        <f t="shared" si="15"/>
        <v>0</v>
      </c>
      <c r="E109" s="188">
        <f t="shared" si="16"/>
        <v>1</v>
      </c>
      <c r="F109" s="187">
        <f t="shared" si="17"/>
        <v>0</v>
      </c>
      <c r="G109" s="188">
        <f t="shared" si="18"/>
        <v>1</v>
      </c>
      <c r="H109" s="187">
        <f t="shared" si="19"/>
        <v>0</v>
      </c>
      <c r="I109" s="188">
        <f t="shared" si="20"/>
        <v>0</v>
      </c>
      <c r="J109" s="187">
        <f t="shared" si="21"/>
        <v>1</v>
      </c>
      <c r="K109" s="188"/>
      <c r="L109" s="190">
        <f t="shared" si="23"/>
        <v>105</v>
      </c>
      <c r="M109" s="190">
        <f t="shared" si="22"/>
        <v>262.5</v>
      </c>
    </row>
    <row r="110" spans="1:13" ht="12.75" customHeight="1">
      <c r="A110" s="192">
        <f t="shared" si="12"/>
        <v>297.5</v>
      </c>
      <c r="B110" s="187">
        <f t="shared" si="13"/>
        <v>2</v>
      </c>
      <c r="C110" s="188">
        <f t="shared" si="14"/>
        <v>0</v>
      </c>
      <c r="D110" s="187">
        <f t="shared" si="15"/>
        <v>0</v>
      </c>
      <c r="E110" s="188">
        <f t="shared" si="16"/>
        <v>1</v>
      </c>
      <c r="F110" s="187">
        <f t="shared" si="17"/>
        <v>0</v>
      </c>
      <c r="G110" s="188">
        <f t="shared" si="18"/>
        <v>1</v>
      </c>
      <c r="H110" s="187">
        <f t="shared" si="19"/>
        <v>0</v>
      </c>
      <c r="I110" s="188">
        <f t="shared" si="20"/>
        <v>1</v>
      </c>
      <c r="J110" s="187">
        <f t="shared" si="21"/>
        <v>0</v>
      </c>
      <c r="K110" s="188"/>
      <c r="L110" s="190">
        <f t="shared" si="23"/>
        <v>106</v>
      </c>
      <c r="M110" s="190">
        <f t="shared" si="22"/>
        <v>265</v>
      </c>
    </row>
    <row r="111" spans="1:13" ht="12.75" customHeight="1">
      <c r="A111" s="192">
        <f t="shared" si="12"/>
        <v>300</v>
      </c>
      <c r="B111" s="187">
        <f t="shared" si="13"/>
        <v>2</v>
      </c>
      <c r="C111" s="188">
        <f t="shared" si="14"/>
        <v>0</v>
      </c>
      <c r="D111" s="187">
        <f t="shared" si="15"/>
        <v>0</v>
      </c>
      <c r="E111" s="188">
        <f t="shared" si="16"/>
        <v>1</v>
      </c>
      <c r="F111" s="187">
        <f t="shared" si="17"/>
        <v>0</v>
      </c>
      <c r="G111" s="188">
        <f t="shared" si="18"/>
        <v>1</v>
      </c>
      <c r="H111" s="187">
        <f t="shared" si="19"/>
        <v>0</v>
      </c>
      <c r="I111" s="188">
        <f t="shared" si="20"/>
        <v>1</v>
      </c>
      <c r="J111" s="187">
        <f t="shared" si="21"/>
        <v>1</v>
      </c>
      <c r="K111" s="188"/>
      <c r="L111" s="190">
        <f t="shared" si="23"/>
        <v>107</v>
      </c>
      <c r="M111" s="190">
        <f t="shared" si="22"/>
        <v>267.5</v>
      </c>
    </row>
    <row r="112" spans="1:13" ht="12.75" customHeight="1">
      <c r="A112" s="192">
        <f t="shared" si="12"/>
        <v>302.5</v>
      </c>
      <c r="B112" s="187">
        <f t="shared" si="13"/>
        <v>2</v>
      </c>
      <c r="C112" s="188">
        <f t="shared" si="14"/>
        <v>0</v>
      </c>
      <c r="D112" s="187">
        <f t="shared" si="15"/>
        <v>0</v>
      </c>
      <c r="E112" s="188">
        <f t="shared" si="16"/>
        <v>1</v>
      </c>
      <c r="F112" s="187">
        <f t="shared" si="17"/>
        <v>1</v>
      </c>
      <c r="G112" s="188">
        <f t="shared" si="18"/>
        <v>0</v>
      </c>
      <c r="H112" s="187">
        <f t="shared" si="19"/>
        <v>0</v>
      </c>
      <c r="I112" s="188">
        <f t="shared" si="20"/>
        <v>0</v>
      </c>
      <c r="J112" s="187">
        <f t="shared" si="21"/>
        <v>0</v>
      </c>
      <c r="K112" s="188"/>
      <c r="L112" s="190">
        <f t="shared" si="23"/>
        <v>108</v>
      </c>
      <c r="M112" s="190">
        <f t="shared" si="22"/>
        <v>270</v>
      </c>
    </row>
    <row r="113" spans="1:13" ht="12.75" customHeight="1">
      <c r="A113" s="192">
        <f t="shared" si="12"/>
        <v>305</v>
      </c>
      <c r="B113" s="187">
        <f t="shared" si="13"/>
        <v>2</v>
      </c>
      <c r="C113" s="188">
        <f t="shared" si="14"/>
        <v>0</v>
      </c>
      <c r="D113" s="187">
        <f t="shared" si="15"/>
        <v>0</v>
      </c>
      <c r="E113" s="188">
        <f t="shared" si="16"/>
        <v>1</v>
      </c>
      <c r="F113" s="187">
        <f t="shared" si="17"/>
        <v>1</v>
      </c>
      <c r="G113" s="188">
        <f t="shared" si="18"/>
        <v>0</v>
      </c>
      <c r="H113" s="187">
        <f t="shared" si="19"/>
        <v>0</v>
      </c>
      <c r="I113" s="188">
        <f t="shared" si="20"/>
        <v>0</v>
      </c>
      <c r="J113" s="187">
        <f t="shared" si="21"/>
        <v>1</v>
      </c>
      <c r="K113" s="188"/>
      <c r="L113" s="190">
        <f t="shared" si="23"/>
        <v>109</v>
      </c>
      <c r="M113" s="190">
        <f t="shared" si="22"/>
        <v>272.5</v>
      </c>
    </row>
    <row r="114" spans="1:13" ht="12.75" customHeight="1">
      <c r="A114" s="192">
        <f t="shared" si="12"/>
        <v>307.5</v>
      </c>
      <c r="B114" s="187">
        <f t="shared" si="13"/>
        <v>2</v>
      </c>
      <c r="C114" s="188">
        <f t="shared" si="14"/>
        <v>0</v>
      </c>
      <c r="D114" s="187">
        <f t="shared" si="15"/>
        <v>0</v>
      </c>
      <c r="E114" s="188">
        <f t="shared" si="16"/>
        <v>1</v>
      </c>
      <c r="F114" s="187">
        <f t="shared" si="17"/>
        <v>1</v>
      </c>
      <c r="G114" s="188">
        <f t="shared" si="18"/>
        <v>0</v>
      </c>
      <c r="H114" s="187">
        <f t="shared" si="19"/>
        <v>0</v>
      </c>
      <c r="I114" s="188">
        <f t="shared" si="20"/>
        <v>1</v>
      </c>
      <c r="J114" s="187">
        <f t="shared" si="21"/>
        <v>0</v>
      </c>
      <c r="K114" s="188"/>
      <c r="L114" s="190">
        <f t="shared" si="23"/>
        <v>110</v>
      </c>
      <c r="M114" s="190">
        <f t="shared" si="22"/>
        <v>275</v>
      </c>
    </row>
    <row r="115" spans="1:13" ht="12.75" customHeight="1">
      <c r="A115" s="192">
        <f t="shared" si="12"/>
        <v>310</v>
      </c>
      <c r="B115" s="187">
        <f t="shared" si="13"/>
        <v>2</v>
      </c>
      <c r="C115" s="188">
        <f t="shared" si="14"/>
        <v>0</v>
      </c>
      <c r="D115" s="187">
        <f t="shared" si="15"/>
        <v>0</v>
      </c>
      <c r="E115" s="188">
        <f t="shared" si="16"/>
        <v>1</v>
      </c>
      <c r="F115" s="187">
        <f t="shared" si="17"/>
        <v>1</v>
      </c>
      <c r="G115" s="188">
        <f t="shared" si="18"/>
        <v>0</v>
      </c>
      <c r="H115" s="187">
        <f t="shared" si="19"/>
        <v>0</v>
      </c>
      <c r="I115" s="188">
        <f t="shared" si="20"/>
        <v>1</v>
      </c>
      <c r="J115" s="187">
        <f t="shared" si="21"/>
        <v>1</v>
      </c>
      <c r="K115" s="188"/>
      <c r="L115" s="190">
        <f t="shared" si="23"/>
        <v>111</v>
      </c>
      <c r="M115" s="190">
        <f t="shared" si="22"/>
        <v>277.5</v>
      </c>
    </row>
    <row r="116" spans="1:13" ht="12.75" customHeight="1">
      <c r="A116" s="192">
        <f t="shared" si="12"/>
        <v>312.5</v>
      </c>
      <c r="B116" s="187">
        <f t="shared" si="13"/>
        <v>2</v>
      </c>
      <c r="C116" s="188">
        <f t="shared" si="14"/>
        <v>0</v>
      </c>
      <c r="D116" s="187">
        <f t="shared" si="15"/>
        <v>0</v>
      </c>
      <c r="E116" s="188">
        <f t="shared" si="16"/>
        <v>2</v>
      </c>
      <c r="F116" s="187">
        <f t="shared" si="17"/>
        <v>0</v>
      </c>
      <c r="G116" s="188">
        <f t="shared" si="18"/>
        <v>0</v>
      </c>
      <c r="H116" s="187">
        <f t="shared" si="19"/>
        <v>0</v>
      </c>
      <c r="I116" s="188">
        <f t="shared" si="20"/>
        <v>0</v>
      </c>
      <c r="J116" s="187">
        <f t="shared" si="21"/>
        <v>0</v>
      </c>
      <c r="K116" s="188"/>
      <c r="L116" s="190">
        <f t="shared" si="23"/>
        <v>112</v>
      </c>
      <c r="M116" s="190">
        <f t="shared" si="22"/>
        <v>280</v>
      </c>
    </row>
    <row r="117" spans="1:13" ht="12.75" customHeight="1">
      <c r="A117" s="192">
        <f t="shared" si="12"/>
        <v>315</v>
      </c>
      <c r="B117" s="187">
        <f t="shared" si="13"/>
        <v>2</v>
      </c>
      <c r="C117" s="188">
        <f t="shared" si="14"/>
        <v>0</v>
      </c>
      <c r="D117" s="187">
        <f t="shared" si="15"/>
        <v>0</v>
      </c>
      <c r="E117" s="188">
        <f t="shared" si="16"/>
        <v>2</v>
      </c>
      <c r="F117" s="187">
        <f t="shared" si="17"/>
        <v>0</v>
      </c>
      <c r="G117" s="188">
        <f t="shared" si="18"/>
        <v>0</v>
      </c>
      <c r="H117" s="187">
        <f t="shared" si="19"/>
        <v>0</v>
      </c>
      <c r="I117" s="188">
        <f t="shared" si="20"/>
        <v>0</v>
      </c>
      <c r="J117" s="187">
        <f t="shared" si="21"/>
        <v>1</v>
      </c>
      <c r="K117" s="188"/>
      <c r="L117" s="190">
        <f t="shared" si="23"/>
        <v>113</v>
      </c>
      <c r="M117" s="190">
        <f t="shared" si="22"/>
        <v>282.5</v>
      </c>
    </row>
    <row r="118" spans="1:13" ht="12.75" customHeight="1">
      <c r="A118" s="192">
        <f t="shared" si="12"/>
        <v>317.5</v>
      </c>
      <c r="B118" s="187">
        <f t="shared" si="13"/>
        <v>2</v>
      </c>
      <c r="C118" s="188">
        <f t="shared" si="14"/>
        <v>0</v>
      </c>
      <c r="D118" s="187">
        <f t="shared" si="15"/>
        <v>0</v>
      </c>
      <c r="E118" s="188">
        <f t="shared" si="16"/>
        <v>2</v>
      </c>
      <c r="F118" s="187">
        <f t="shared" si="17"/>
        <v>0</v>
      </c>
      <c r="G118" s="188">
        <f t="shared" si="18"/>
        <v>0</v>
      </c>
      <c r="H118" s="187">
        <f t="shared" si="19"/>
        <v>0</v>
      </c>
      <c r="I118" s="188">
        <f t="shared" si="20"/>
        <v>1</v>
      </c>
      <c r="J118" s="187">
        <f t="shared" si="21"/>
        <v>0</v>
      </c>
      <c r="K118" s="188"/>
      <c r="L118" s="190">
        <f t="shared" si="23"/>
        <v>114</v>
      </c>
      <c r="M118" s="190">
        <f t="shared" si="22"/>
        <v>285</v>
      </c>
    </row>
    <row r="119" spans="1:13" ht="12.75" customHeight="1">
      <c r="A119" s="192">
        <f t="shared" si="12"/>
        <v>320</v>
      </c>
      <c r="B119" s="187">
        <f t="shared" si="13"/>
        <v>2</v>
      </c>
      <c r="C119" s="188">
        <f t="shared" si="14"/>
        <v>0</v>
      </c>
      <c r="D119" s="187">
        <f t="shared" si="15"/>
        <v>0</v>
      </c>
      <c r="E119" s="188">
        <f t="shared" si="16"/>
        <v>2</v>
      </c>
      <c r="F119" s="187">
        <f t="shared" si="17"/>
        <v>0</v>
      </c>
      <c r="G119" s="188">
        <f t="shared" si="18"/>
        <v>0</v>
      </c>
      <c r="H119" s="187">
        <f t="shared" si="19"/>
        <v>0</v>
      </c>
      <c r="I119" s="188">
        <f t="shared" si="20"/>
        <v>1</v>
      </c>
      <c r="J119" s="187">
        <f t="shared" si="21"/>
        <v>1</v>
      </c>
      <c r="K119" s="188"/>
      <c r="L119" s="190">
        <f t="shared" si="23"/>
        <v>115</v>
      </c>
      <c r="M119" s="190">
        <f t="shared" si="22"/>
        <v>287.5</v>
      </c>
    </row>
    <row r="120" spans="1:13" ht="12.75" customHeight="1">
      <c r="A120" s="192">
        <f t="shared" si="12"/>
        <v>322.5</v>
      </c>
      <c r="B120" s="187">
        <f t="shared" si="13"/>
        <v>2</v>
      </c>
      <c r="C120" s="188">
        <f t="shared" si="14"/>
        <v>0</v>
      </c>
      <c r="D120" s="187">
        <f t="shared" si="15"/>
        <v>0</v>
      </c>
      <c r="E120" s="188">
        <f t="shared" si="16"/>
        <v>2</v>
      </c>
      <c r="F120" s="187">
        <f t="shared" si="17"/>
        <v>0</v>
      </c>
      <c r="G120" s="188">
        <f t="shared" si="18"/>
        <v>0</v>
      </c>
      <c r="H120" s="187">
        <f t="shared" si="19"/>
        <v>1</v>
      </c>
      <c r="I120" s="188">
        <f t="shared" si="20"/>
        <v>0</v>
      </c>
      <c r="J120" s="187">
        <f t="shared" si="21"/>
        <v>0</v>
      </c>
      <c r="K120" s="188"/>
      <c r="L120" s="190">
        <f t="shared" si="23"/>
        <v>116</v>
      </c>
      <c r="M120" s="190">
        <f t="shared" si="22"/>
        <v>290</v>
      </c>
    </row>
    <row r="121" spans="1:13" ht="12.75" customHeight="1">
      <c r="A121" s="192">
        <f t="shared" si="12"/>
        <v>325</v>
      </c>
      <c r="B121" s="187">
        <f t="shared" si="13"/>
        <v>2</v>
      </c>
      <c r="C121" s="188">
        <f t="shared" si="14"/>
        <v>0</v>
      </c>
      <c r="D121" s="187">
        <f t="shared" si="15"/>
        <v>0</v>
      </c>
      <c r="E121" s="188">
        <f t="shared" si="16"/>
        <v>2</v>
      </c>
      <c r="F121" s="187">
        <f t="shared" si="17"/>
        <v>0</v>
      </c>
      <c r="G121" s="188">
        <f t="shared" si="18"/>
        <v>0</v>
      </c>
      <c r="H121" s="187">
        <f t="shared" si="19"/>
        <v>1</v>
      </c>
      <c r="I121" s="188">
        <f t="shared" si="20"/>
        <v>0</v>
      </c>
      <c r="J121" s="187">
        <f t="shared" si="21"/>
        <v>1</v>
      </c>
      <c r="K121" s="188"/>
      <c r="L121" s="190">
        <f t="shared" si="23"/>
        <v>117</v>
      </c>
      <c r="M121" s="190">
        <f t="shared" si="22"/>
        <v>292.5</v>
      </c>
    </row>
    <row r="122" spans="1:13" ht="12.75" customHeight="1">
      <c r="A122" s="192">
        <f t="shared" si="12"/>
        <v>327.5</v>
      </c>
      <c r="B122" s="187">
        <f t="shared" si="13"/>
        <v>2</v>
      </c>
      <c r="C122" s="188">
        <f t="shared" si="14"/>
        <v>0</v>
      </c>
      <c r="D122" s="187">
        <f t="shared" si="15"/>
        <v>0</v>
      </c>
      <c r="E122" s="188">
        <f t="shared" si="16"/>
        <v>2</v>
      </c>
      <c r="F122" s="187">
        <f t="shared" si="17"/>
        <v>0</v>
      </c>
      <c r="G122" s="188">
        <f t="shared" si="18"/>
        <v>0</v>
      </c>
      <c r="H122" s="187">
        <f t="shared" si="19"/>
        <v>1</v>
      </c>
      <c r="I122" s="188">
        <f t="shared" si="20"/>
        <v>1</v>
      </c>
      <c r="J122" s="187">
        <f t="shared" si="21"/>
        <v>0</v>
      </c>
      <c r="K122" s="188"/>
      <c r="L122" s="190">
        <f t="shared" si="23"/>
        <v>118</v>
      </c>
      <c r="M122" s="190">
        <f t="shared" si="22"/>
        <v>295</v>
      </c>
    </row>
    <row r="123" spans="1:13" ht="12.75" customHeight="1">
      <c r="A123" s="192">
        <f t="shared" si="12"/>
        <v>330</v>
      </c>
      <c r="B123" s="187">
        <f t="shared" si="13"/>
        <v>2</v>
      </c>
      <c r="C123" s="188">
        <f t="shared" si="14"/>
        <v>0</v>
      </c>
      <c r="D123" s="187">
        <f t="shared" si="15"/>
        <v>0</v>
      </c>
      <c r="E123" s="188">
        <f t="shared" si="16"/>
        <v>2</v>
      </c>
      <c r="F123" s="187">
        <f t="shared" si="17"/>
        <v>0</v>
      </c>
      <c r="G123" s="188">
        <f t="shared" si="18"/>
        <v>0</v>
      </c>
      <c r="H123" s="187">
        <f t="shared" si="19"/>
        <v>1</v>
      </c>
      <c r="I123" s="188">
        <f t="shared" si="20"/>
        <v>1</v>
      </c>
      <c r="J123" s="187">
        <f t="shared" si="21"/>
        <v>1</v>
      </c>
      <c r="K123" s="188"/>
      <c r="L123" s="190">
        <f t="shared" si="23"/>
        <v>119</v>
      </c>
      <c r="M123" s="190">
        <f t="shared" si="22"/>
        <v>297.5</v>
      </c>
    </row>
    <row r="124" spans="1:13" ht="12.75" customHeight="1">
      <c r="A124" s="192">
        <f t="shared" si="12"/>
        <v>332.5</v>
      </c>
      <c r="B124" s="187">
        <f t="shared" si="13"/>
        <v>2</v>
      </c>
      <c r="C124" s="188">
        <f t="shared" si="14"/>
        <v>0</v>
      </c>
      <c r="D124" s="187">
        <f t="shared" si="15"/>
        <v>0</v>
      </c>
      <c r="E124" s="188">
        <f t="shared" si="16"/>
        <v>2</v>
      </c>
      <c r="F124" s="187">
        <f t="shared" si="17"/>
        <v>0</v>
      </c>
      <c r="G124" s="188">
        <f t="shared" si="18"/>
        <v>1</v>
      </c>
      <c r="H124" s="187">
        <f t="shared" si="19"/>
        <v>0</v>
      </c>
      <c r="I124" s="188">
        <f t="shared" si="20"/>
        <v>0</v>
      </c>
      <c r="J124" s="187">
        <f t="shared" si="21"/>
        <v>0</v>
      </c>
      <c r="K124" s="188"/>
      <c r="L124" s="190">
        <f t="shared" si="23"/>
        <v>120</v>
      </c>
      <c r="M124" s="190">
        <f t="shared" si="22"/>
        <v>300</v>
      </c>
    </row>
    <row r="125" spans="1:13" ht="12.75" customHeight="1">
      <c r="A125" s="192">
        <f t="shared" si="12"/>
        <v>335</v>
      </c>
      <c r="B125" s="187">
        <f t="shared" si="13"/>
        <v>2</v>
      </c>
      <c r="C125" s="188">
        <f t="shared" si="14"/>
        <v>0</v>
      </c>
      <c r="D125" s="187">
        <f t="shared" si="15"/>
        <v>0</v>
      </c>
      <c r="E125" s="188">
        <f t="shared" si="16"/>
        <v>2</v>
      </c>
      <c r="F125" s="187">
        <f t="shared" si="17"/>
        <v>0</v>
      </c>
      <c r="G125" s="188">
        <f t="shared" si="18"/>
        <v>1</v>
      </c>
      <c r="H125" s="187">
        <f t="shared" si="19"/>
        <v>0</v>
      </c>
      <c r="I125" s="188">
        <f t="shared" si="20"/>
        <v>0</v>
      </c>
      <c r="J125" s="187">
        <f t="shared" si="21"/>
        <v>1</v>
      </c>
      <c r="K125" s="188"/>
      <c r="L125" s="190">
        <f t="shared" si="23"/>
        <v>121</v>
      </c>
      <c r="M125" s="190">
        <f t="shared" si="22"/>
        <v>302.5</v>
      </c>
    </row>
    <row r="126" spans="1:13" ht="12.75" customHeight="1">
      <c r="A126" s="192">
        <f t="shared" si="12"/>
        <v>337.5</v>
      </c>
      <c r="B126" s="187">
        <f t="shared" si="13"/>
        <v>2</v>
      </c>
      <c r="C126" s="188">
        <f t="shared" si="14"/>
        <v>0</v>
      </c>
      <c r="D126" s="187">
        <f t="shared" si="15"/>
        <v>0</v>
      </c>
      <c r="E126" s="188">
        <f t="shared" si="16"/>
        <v>2</v>
      </c>
      <c r="F126" s="187">
        <f t="shared" si="17"/>
        <v>0</v>
      </c>
      <c r="G126" s="188">
        <f t="shared" si="18"/>
        <v>1</v>
      </c>
      <c r="H126" s="187">
        <f t="shared" si="19"/>
        <v>0</v>
      </c>
      <c r="I126" s="188">
        <f t="shared" si="20"/>
        <v>1</v>
      </c>
      <c r="J126" s="187">
        <f t="shared" si="21"/>
        <v>0</v>
      </c>
      <c r="K126" s="188"/>
      <c r="L126" s="190">
        <f t="shared" si="23"/>
        <v>122</v>
      </c>
      <c r="M126" s="190">
        <f t="shared" si="22"/>
        <v>305</v>
      </c>
    </row>
    <row r="127" spans="1:13" ht="12.75" customHeight="1">
      <c r="A127" s="192">
        <f t="shared" si="12"/>
        <v>340</v>
      </c>
      <c r="B127" s="187">
        <f t="shared" si="13"/>
        <v>2</v>
      </c>
      <c r="C127" s="188">
        <f t="shared" si="14"/>
        <v>0</v>
      </c>
      <c r="D127" s="187">
        <f t="shared" si="15"/>
        <v>0</v>
      </c>
      <c r="E127" s="188">
        <f t="shared" si="16"/>
        <v>2</v>
      </c>
      <c r="F127" s="187">
        <f t="shared" si="17"/>
        <v>0</v>
      </c>
      <c r="G127" s="188">
        <f t="shared" si="18"/>
        <v>1</v>
      </c>
      <c r="H127" s="187">
        <f t="shared" si="19"/>
        <v>0</v>
      </c>
      <c r="I127" s="188">
        <f t="shared" si="20"/>
        <v>1</v>
      </c>
      <c r="J127" s="187">
        <f t="shared" si="21"/>
        <v>1</v>
      </c>
      <c r="K127" s="188"/>
      <c r="L127" s="190">
        <f t="shared" si="23"/>
        <v>123</v>
      </c>
      <c r="M127" s="190">
        <f t="shared" si="22"/>
        <v>307.5</v>
      </c>
    </row>
    <row r="128" spans="1:13" ht="12.75" customHeight="1">
      <c r="A128" s="192">
        <f t="shared" si="12"/>
        <v>342.5</v>
      </c>
      <c r="B128" s="187">
        <f t="shared" si="13"/>
        <v>2</v>
      </c>
      <c r="C128" s="188">
        <f t="shared" si="14"/>
        <v>0</v>
      </c>
      <c r="D128" s="187">
        <f t="shared" si="15"/>
        <v>0</v>
      </c>
      <c r="E128" s="188">
        <f t="shared" si="16"/>
        <v>2</v>
      </c>
      <c r="F128" s="187">
        <f t="shared" si="17"/>
        <v>1</v>
      </c>
      <c r="G128" s="188">
        <f t="shared" si="18"/>
        <v>0</v>
      </c>
      <c r="H128" s="187">
        <f t="shared" si="19"/>
        <v>0</v>
      </c>
      <c r="I128" s="188">
        <f t="shared" si="20"/>
        <v>0</v>
      </c>
      <c r="J128" s="187">
        <f t="shared" si="21"/>
        <v>0</v>
      </c>
      <c r="K128" s="188"/>
      <c r="L128" s="190">
        <f t="shared" si="23"/>
        <v>124</v>
      </c>
      <c r="M128" s="190">
        <f t="shared" si="22"/>
        <v>310</v>
      </c>
    </row>
    <row r="129" spans="1:13" ht="12.75" customHeight="1">
      <c r="A129" s="192">
        <f t="shared" si="12"/>
        <v>345</v>
      </c>
      <c r="B129" s="187">
        <f t="shared" si="13"/>
        <v>2</v>
      </c>
      <c r="C129" s="188">
        <f t="shared" si="14"/>
        <v>0</v>
      </c>
      <c r="D129" s="187">
        <f t="shared" si="15"/>
        <v>0</v>
      </c>
      <c r="E129" s="188">
        <f t="shared" si="16"/>
        <v>2</v>
      </c>
      <c r="F129" s="187">
        <f t="shared" si="17"/>
        <v>1</v>
      </c>
      <c r="G129" s="188">
        <f t="shared" si="18"/>
        <v>0</v>
      </c>
      <c r="H129" s="187">
        <f t="shared" si="19"/>
        <v>0</v>
      </c>
      <c r="I129" s="188">
        <f t="shared" si="20"/>
        <v>0</v>
      </c>
      <c r="J129" s="187">
        <f t="shared" si="21"/>
        <v>1</v>
      </c>
      <c r="K129" s="188"/>
      <c r="L129" s="190">
        <f t="shared" si="23"/>
        <v>125</v>
      </c>
      <c r="M129" s="190">
        <f t="shared" si="22"/>
        <v>312.5</v>
      </c>
    </row>
    <row r="130" spans="1:13" ht="12.75" customHeight="1">
      <c r="A130" s="192">
        <f t="shared" si="12"/>
        <v>347.5</v>
      </c>
      <c r="B130" s="187">
        <f t="shared" si="13"/>
        <v>2</v>
      </c>
      <c r="C130" s="188">
        <f t="shared" si="14"/>
        <v>0</v>
      </c>
      <c r="D130" s="187">
        <f t="shared" si="15"/>
        <v>0</v>
      </c>
      <c r="E130" s="188">
        <f t="shared" si="16"/>
        <v>2</v>
      </c>
      <c r="F130" s="187">
        <f t="shared" si="17"/>
        <v>1</v>
      </c>
      <c r="G130" s="188">
        <f t="shared" si="18"/>
        <v>0</v>
      </c>
      <c r="H130" s="187">
        <f t="shared" si="19"/>
        <v>0</v>
      </c>
      <c r="I130" s="188">
        <f t="shared" si="20"/>
        <v>1</v>
      </c>
      <c r="J130" s="187">
        <f t="shared" si="21"/>
        <v>0</v>
      </c>
      <c r="K130" s="188"/>
      <c r="L130" s="190">
        <f t="shared" si="23"/>
        <v>126</v>
      </c>
      <c r="M130" s="190">
        <f t="shared" si="22"/>
        <v>315</v>
      </c>
    </row>
    <row r="131" spans="1:13" ht="12.75" customHeight="1">
      <c r="A131" s="192">
        <f t="shared" si="12"/>
        <v>350</v>
      </c>
      <c r="B131" s="187">
        <f t="shared" si="13"/>
        <v>2</v>
      </c>
      <c r="C131" s="188">
        <f t="shared" si="14"/>
        <v>0</v>
      </c>
      <c r="D131" s="187">
        <f t="shared" si="15"/>
        <v>0</v>
      </c>
      <c r="E131" s="188">
        <f t="shared" si="16"/>
        <v>2</v>
      </c>
      <c r="F131" s="187">
        <f t="shared" si="17"/>
        <v>1</v>
      </c>
      <c r="G131" s="188">
        <f t="shared" si="18"/>
        <v>0</v>
      </c>
      <c r="H131" s="187">
        <f t="shared" si="19"/>
        <v>0</v>
      </c>
      <c r="I131" s="188">
        <f t="shared" si="20"/>
        <v>1</v>
      </c>
      <c r="J131" s="187">
        <f t="shared" si="21"/>
        <v>1</v>
      </c>
      <c r="K131" s="188"/>
      <c r="L131" s="190">
        <f t="shared" si="23"/>
        <v>127</v>
      </c>
      <c r="M131" s="190">
        <f t="shared" si="22"/>
        <v>317.5</v>
      </c>
    </row>
    <row r="132" spans="1:13" ht="12.75" customHeight="1">
      <c r="A132" s="192">
        <f t="shared" si="12"/>
        <v>352.5</v>
      </c>
      <c r="B132" s="187">
        <f t="shared" si="13"/>
        <v>2</v>
      </c>
      <c r="C132" s="188">
        <f t="shared" si="14"/>
        <v>0</v>
      </c>
      <c r="D132" s="187">
        <f t="shared" si="15"/>
        <v>0</v>
      </c>
      <c r="E132" s="188">
        <f t="shared" si="16"/>
        <v>3</v>
      </c>
      <c r="F132" s="187">
        <f t="shared" si="17"/>
        <v>0</v>
      </c>
      <c r="G132" s="188">
        <f t="shared" si="18"/>
        <v>0</v>
      </c>
      <c r="H132" s="187">
        <f t="shared" si="19"/>
        <v>0</v>
      </c>
      <c r="I132" s="188">
        <f t="shared" si="20"/>
        <v>0</v>
      </c>
      <c r="J132" s="187">
        <f t="shared" si="21"/>
        <v>0</v>
      </c>
      <c r="K132" s="188"/>
      <c r="L132" s="190">
        <f t="shared" si="23"/>
        <v>128</v>
      </c>
      <c r="M132" s="190">
        <f t="shared" si="22"/>
        <v>320</v>
      </c>
    </row>
    <row r="133" spans="1:13" ht="12.75" customHeight="1">
      <c r="A133" s="192">
        <f aca="true" t="shared" si="24" ref="A133:A196">IF(M133+$K$2&gt;$L$1,0,M133+$K$2)</f>
        <v>355</v>
      </c>
      <c r="B133" s="187">
        <f aca="true" t="shared" si="25" ref="B133:B196">IF(A133=0,0,MIN($B$1/2,INT(M133/(2*$B$2))))</f>
        <v>2</v>
      </c>
      <c r="C133" s="188">
        <f aca="true" t="shared" si="26" ref="C133:C196">IF(A133=0,0,MIN($C$1/2,INT(($M133-2*$B133*$B$2)/(2*$C$2))))</f>
        <v>0</v>
      </c>
      <c r="D133" s="187">
        <f aca="true" t="shared" si="27" ref="D133:D196">IF(A133=0,0,MIN($D$1/2,INT(($M133-2*$B133*$B$2-2*$C133*$C$2)/(2*$D$2))))</f>
        <v>0</v>
      </c>
      <c r="E133" s="188">
        <f aca="true" t="shared" si="28" ref="E133:E196">IF(A133=0,0,MIN($E$1/2,INT(($M133-2*$B133*$B$2-2*$C133*$C$2-2*$D133*$D$2)/(2*$E$2))))</f>
        <v>3</v>
      </c>
      <c r="F133" s="187">
        <f aca="true" t="shared" si="29" ref="F133:F196">IF(A133=0,0,MIN($F$1/2,INT(($M133-2*$B133*$B$2-2*$C133*$C$2-2*$D133*$D$2-2*$E133*$E$2)/(2*$F$2))))</f>
        <v>0</v>
      </c>
      <c r="G133" s="188">
        <f aca="true" t="shared" si="30" ref="G133:G196">IF(A133=0,0,MIN($G$1/2,INT(($M133-2*$B133*$B$2-2*$C133*$C$2-2*$D133*$D$2-2*$E133*$E$2-2*$F133*$F$2)/(2*$G$2))))</f>
        <v>0</v>
      </c>
      <c r="H133" s="187">
        <f aca="true" t="shared" si="31" ref="H133:H196">IF(A133=0,0,MIN($H$1/2,INT(($M133-2*$B133*$B$2-2*$C133*$C$2-2*$D133*$D$2-2*$E133*$E$2-2*$F133*$F$2-2*$G133*$G$2)/(2*$H$2))))</f>
        <v>0</v>
      </c>
      <c r="I133" s="188">
        <f aca="true" t="shared" si="32" ref="I133:I196">IF(A133=0,0,MIN($I$1/2,INT(($M133-2*$B133*$B$2-2*$C133*$C$2-2*$D133*$D$2-2*$E133*$E$2-2*$F133*$F$2-2*$G133*$G$2-2*$H133*$H$2)/(2*$I$2))))</f>
        <v>0</v>
      </c>
      <c r="J133" s="187">
        <f aca="true" t="shared" si="33" ref="J133:J196">IF(A133=0,0,MIN($J$1/2,INT(($M133-2*$B133*$B$2-2*$C133*$C$2-2*$D133*$D$2-2*$E133*$E$2-2*$F133*$F$2-2*$G133*$G$2-2*$H133*$H$2-2*$I133*$I$2)/(2*$J$2))))</f>
        <v>1</v>
      </c>
      <c r="K133" s="188"/>
      <c r="L133" s="190">
        <f t="shared" si="23"/>
        <v>129</v>
      </c>
      <c r="M133" s="190">
        <f aca="true" t="shared" si="34" ref="M133:M196">IF($A$2="Pounds",5*L133,2.5*L133)</f>
        <v>322.5</v>
      </c>
    </row>
    <row r="134" spans="1:13" ht="12.75" customHeight="1">
      <c r="A134" s="192">
        <f t="shared" si="24"/>
        <v>357.5</v>
      </c>
      <c r="B134" s="187">
        <f t="shared" si="25"/>
        <v>2</v>
      </c>
      <c r="C134" s="188">
        <f t="shared" si="26"/>
        <v>0</v>
      </c>
      <c r="D134" s="187">
        <f t="shared" si="27"/>
        <v>0</v>
      </c>
      <c r="E134" s="188">
        <f t="shared" si="28"/>
        <v>3</v>
      </c>
      <c r="F134" s="187">
        <f t="shared" si="29"/>
        <v>0</v>
      </c>
      <c r="G134" s="188">
        <f t="shared" si="30"/>
        <v>0</v>
      </c>
      <c r="H134" s="187">
        <f t="shared" si="31"/>
        <v>0</v>
      </c>
      <c r="I134" s="188">
        <f t="shared" si="32"/>
        <v>1</v>
      </c>
      <c r="J134" s="187">
        <f t="shared" si="33"/>
        <v>0</v>
      </c>
      <c r="K134" s="188"/>
      <c r="L134" s="190">
        <f t="shared" si="23"/>
        <v>130</v>
      </c>
      <c r="M134" s="190">
        <f t="shared" si="34"/>
        <v>325</v>
      </c>
    </row>
    <row r="135" spans="1:13" ht="12.75" customHeight="1">
      <c r="A135" s="192">
        <f t="shared" si="24"/>
        <v>360</v>
      </c>
      <c r="B135" s="187">
        <f t="shared" si="25"/>
        <v>2</v>
      </c>
      <c r="C135" s="188">
        <f t="shared" si="26"/>
        <v>0</v>
      </c>
      <c r="D135" s="187">
        <f t="shared" si="27"/>
        <v>0</v>
      </c>
      <c r="E135" s="188">
        <f t="shared" si="28"/>
        <v>3</v>
      </c>
      <c r="F135" s="187">
        <f t="shared" si="29"/>
        <v>0</v>
      </c>
      <c r="G135" s="188">
        <f t="shared" si="30"/>
        <v>0</v>
      </c>
      <c r="H135" s="187">
        <f t="shared" si="31"/>
        <v>0</v>
      </c>
      <c r="I135" s="188">
        <f t="shared" si="32"/>
        <v>1</v>
      </c>
      <c r="J135" s="187">
        <f t="shared" si="33"/>
        <v>1</v>
      </c>
      <c r="K135" s="188"/>
      <c r="L135" s="190">
        <f t="shared" si="23"/>
        <v>131</v>
      </c>
      <c r="M135" s="190">
        <f t="shared" si="34"/>
        <v>327.5</v>
      </c>
    </row>
    <row r="136" spans="1:13" ht="12.75" customHeight="1">
      <c r="A136" s="192">
        <f t="shared" si="24"/>
        <v>362.5</v>
      </c>
      <c r="B136" s="187">
        <f t="shared" si="25"/>
        <v>2</v>
      </c>
      <c r="C136" s="188">
        <f t="shared" si="26"/>
        <v>0</v>
      </c>
      <c r="D136" s="187">
        <f t="shared" si="27"/>
        <v>0</v>
      </c>
      <c r="E136" s="188">
        <f t="shared" si="28"/>
        <v>3</v>
      </c>
      <c r="F136" s="187">
        <f t="shared" si="29"/>
        <v>0</v>
      </c>
      <c r="G136" s="188">
        <f t="shared" si="30"/>
        <v>0</v>
      </c>
      <c r="H136" s="187">
        <f t="shared" si="31"/>
        <v>1</v>
      </c>
      <c r="I136" s="188">
        <f t="shared" si="32"/>
        <v>0</v>
      </c>
      <c r="J136" s="187">
        <f t="shared" si="33"/>
        <v>0</v>
      </c>
      <c r="K136" s="188"/>
      <c r="L136" s="190">
        <f t="shared" si="23"/>
        <v>132</v>
      </c>
      <c r="M136" s="190">
        <f t="shared" si="34"/>
        <v>330</v>
      </c>
    </row>
    <row r="137" spans="1:13" ht="12.75" customHeight="1">
      <c r="A137" s="192">
        <f t="shared" si="24"/>
        <v>365</v>
      </c>
      <c r="B137" s="187">
        <f t="shared" si="25"/>
        <v>2</v>
      </c>
      <c r="C137" s="188">
        <f t="shared" si="26"/>
        <v>0</v>
      </c>
      <c r="D137" s="187">
        <f t="shared" si="27"/>
        <v>0</v>
      </c>
      <c r="E137" s="188">
        <f t="shared" si="28"/>
        <v>3</v>
      </c>
      <c r="F137" s="187">
        <f t="shared" si="29"/>
        <v>0</v>
      </c>
      <c r="G137" s="188">
        <f t="shared" si="30"/>
        <v>0</v>
      </c>
      <c r="H137" s="187">
        <f t="shared" si="31"/>
        <v>1</v>
      </c>
      <c r="I137" s="188">
        <f t="shared" si="32"/>
        <v>0</v>
      </c>
      <c r="J137" s="187">
        <f t="shared" si="33"/>
        <v>1</v>
      </c>
      <c r="K137" s="188"/>
      <c r="L137" s="190">
        <f t="shared" si="23"/>
        <v>133</v>
      </c>
      <c r="M137" s="190">
        <f t="shared" si="34"/>
        <v>332.5</v>
      </c>
    </row>
    <row r="138" spans="1:13" ht="12.75" customHeight="1">
      <c r="A138" s="192">
        <f t="shared" si="24"/>
        <v>367.5</v>
      </c>
      <c r="B138" s="187">
        <f t="shared" si="25"/>
        <v>2</v>
      </c>
      <c r="C138" s="188">
        <f t="shared" si="26"/>
        <v>0</v>
      </c>
      <c r="D138" s="187">
        <f t="shared" si="27"/>
        <v>0</v>
      </c>
      <c r="E138" s="188">
        <f t="shared" si="28"/>
        <v>3</v>
      </c>
      <c r="F138" s="187">
        <f t="shared" si="29"/>
        <v>0</v>
      </c>
      <c r="G138" s="188">
        <f t="shared" si="30"/>
        <v>0</v>
      </c>
      <c r="H138" s="187">
        <f t="shared" si="31"/>
        <v>1</v>
      </c>
      <c r="I138" s="188">
        <f t="shared" si="32"/>
        <v>1</v>
      </c>
      <c r="J138" s="187">
        <f t="shared" si="33"/>
        <v>0</v>
      </c>
      <c r="K138" s="188"/>
      <c r="L138" s="190">
        <f t="shared" si="23"/>
        <v>134</v>
      </c>
      <c r="M138" s="190">
        <f t="shared" si="34"/>
        <v>335</v>
      </c>
    </row>
    <row r="139" spans="1:13" ht="12.75" customHeight="1">
      <c r="A139" s="192">
        <f t="shared" si="24"/>
        <v>370</v>
      </c>
      <c r="B139" s="187">
        <f t="shared" si="25"/>
        <v>2</v>
      </c>
      <c r="C139" s="188">
        <f t="shared" si="26"/>
        <v>0</v>
      </c>
      <c r="D139" s="187">
        <f t="shared" si="27"/>
        <v>0</v>
      </c>
      <c r="E139" s="188">
        <f t="shared" si="28"/>
        <v>3</v>
      </c>
      <c r="F139" s="187">
        <f t="shared" si="29"/>
        <v>0</v>
      </c>
      <c r="G139" s="188">
        <f t="shared" si="30"/>
        <v>0</v>
      </c>
      <c r="H139" s="187">
        <f t="shared" si="31"/>
        <v>1</v>
      </c>
      <c r="I139" s="188">
        <f t="shared" si="32"/>
        <v>1</v>
      </c>
      <c r="J139" s="187">
        <f t="shared" si="33"/>
        <v>1</v>
      </c>
      <c r="K139" s="188"/>
      <c r="L139" s="190">
        <f t="shared" si="23"/>
        <v>135</v>
      </c>
      <c r="M139" s="190">
        <f t="shared" si="34"/>
        <v>337.5</v>
      </c>
    </row>
    <row r="140" spans="1:13" ht="12.75" customHeight="1">
      <c r="A140" s="192">
        <f t="shared" si="24"/>
        <v>372.5</v>
      </c>
      <c r="B140" s="187">
        <f t="shared" si="25"/>
        <v>2</v>
      </c>
      <c r="C140" s="188">
        <f t="shared" si="26"/>
        <v>0</v>
      </c>
      <c r="D140" s="187">
        <f t="shared" si="27"/>
        <v>0</v>
      </c>
      <c r="E140" s="188">
        <f t="shared" si="28"/>
        <v>3</v>
      </c>
      <c r="F140" s="187">
        <f t="shared" si="29"/>
        <v>0</v>
      </c>
      <c r="G140" s="188">
        <f t="shared" si="30"/>
        <v>1</v>
      </c>
      <c r="H140" s="187">
        <f t="shared" si="31"/>
        <v>0</v>
      </c>
      <c r="I140" s="188">
        <f t="shared" si="32"/>
        <v>0</v>
      </c>
      <c r="J140" s="187">
        <f t="shared" si="33"/>
        <v>0</v>
      </c>
      <c r="K140" s="188"/>
      <c r="L140" s="190">
        <f t="shared" si="23"/>
        <v>136</v>
      </c>
      <c r="M140" s="190">
        <f t="shared" si="34"/>
        <v>340</v>
      </c>
    </row>
    <row r="141" spans="1:13" ht="12.75" customHeight="1">
      <c r="A141" s="192">
        <f t="shared" si="24"/>
        <v>375</v>
      </c>
      <c r="B141" s="187">
        <f t="shared" si="25"/>
        <v>2</v>
      </c>
      <c r="C141" s="188">
        <f t="shared" si="26"/>
        <v>0</v>
      </c>
      <c r="D141" s="187">
        <f t="shared" si="27"/>
        <v>0</v>
      </c>
      <c r="E141" s="188">
        <f t="shared" si="28"/>
        <v>3</v>
      </c>
      <c r="F141" s="187">
        <f t="shared" si="29"/>
        <v>0</v>
      </c>
      <c r="G141" s="188">
        <f t="shared" si="30"/>
        <v>1</v>
      </c>
      <c r="H141" s="187">
        <f t="shared" si="31"/>
        <v>0</v>
      </c>
      <c r="I141" s="188">
        <f t="shared" si="32"/>
        <v>0</v>
      </c>
      <c r="J141" s="187">
        <f t="shared" si="33"/>
        <v>1</v>
      </c>
      <c r="K141" s="188"/>
      <c r="L141" s="190">
        <f aca="true" t="shared" si="35" ref="L141:L204">L140+1</f>
        <v>137</v>
      </c>
      <c r="M141" s="190">
        <f t="shared" si="34"/>
        <v>342.5</v>
      </c>
    </row>
    <row r="142" spans="1:13" ht="12.75" customHeight="1">
      <c r="A142" s="192">
        <f t="shared" si="24"/>
        <v>377.5</v>
      </c>
      <c r="B142" s="187">
        <f t="shared" si="25"/>
        <v>2</v>
      </c>
      <c r="C142" s="188">
        <f t="shared" si="26"/>
        <v>0</v>
      </c>
      <c r="D142" s="187">
        <f t="shared" si="27"/>
        <v>0</v>
      </c>
      <c r="E142" s="188">
        <f t="shared" si="28"/>
        <v>3</v>
      </c>
      <c r="F142" s="187">
        <f t="shared" si="29"/>
        <v>0</v>
      </c>
      <c r="G142" s="188">
        <f t="shared" si="30"/>
        <v>1</v>
      </c>
      <c r="H142" s="187">
        <f t="shared" si="31"/>
        <v>0</v>
      </c>
      <c r="I142" s="188">
        <f t="shared" si="32"/>
        <v>1</v>
      </c>
      <c r="J142" s="187">
        <f t="shared" si="33"/>
        <v>0</v>
      </c>
      <c r="K142" s="188"/>
      <c r="L142" s="190">
        <f t="shared" si="35"/>
        <v>138</v>
      </c>
      <c r="M142" s="190">
        <f t="shared" si="34"/>
        <v>345</v>
      </c>
    </row>
    <row r="143" spans="1:13" ht="12.75" customHeight="1">
      <c r="A143" s="192">
        <f t="shared" si="24"/>
        <v>380</v>
      </c>
      <c r="B143" s="187">
        <f t="shared" si="25"/>
        <v>2</v>
      </c>
      <c r="C143" s="188">
        <f t="shared" si="26"/>
        <v>0</v>
      </c>
      <c r="D143" s="187">
        <f t="shared" si="27"/>
        <v>0</v>
      </c>
      <c r="E143" s="188">
        <f t="shared" si="28"/>
        <v>3</v>
      </c>
      <c r="F143" s="187">
        <f t="shared" si="29"/>
        <v>0</v>
      </c>
      <c r="G143" s="188">
        <f t="shared" si="30"/>
        <v>1</v>
      </c>
      <c r="H143" s="187">
        <f t="shared" si="31"/>
        <v>0</v>
      </c>
      <c r="I143" s="188">
        <f t="shared" si="32"/>
        <v>1</v>
      </c>
      <c r="J143" s="187">
        <f t="shared" si="33"/>
        <v>1</v>
      </c>
      <c r="K143" s="188"/>
      <c r="L143" s="190">
        <f t="shared" si="35"/>
        <v>139</v>
      </c>
      <c r="M143" s="190">
        <f t="shared" si="34"/>
        <v>347.5</v>
      </c>
    </row>
    <row r="144" spans="1:13" ht="12.75" customHeight="1">
      <c r="A144" s="192">
        <f t="shared" si="24"/>
        <v>382.5</v>
      </c>
      <c r="B144" s="187">
        <f t="shared" si="25"/>
        <v>2</v>
      </c>
      <c r="C144" s="188">
        <f t="shared" si="26"/>
        <v>0</v>
      </c>
      <c r="D144" s="187">
        <f t="shared" si="27"/>
        <v>0</v>
      </c>
      <c r="E144" s="188">
        <f t="shared" si="28"/>
        <v>3</v>
      </c>
      <c r="F144" s="187">
        <f t="shared" si="29"/>
        <v>1</v>
      </c>
      <c r="G144" s="188">
        <f t="shared" si="30"/>
        <v>0</v>
      </c>
      <c r="H144" s="187">
        <f t="shared" si="31"/>
        <v>0</v>
      </c>
      <c r="I144" s="188">
        <f t="shared" si="32"/>
        <v>0</v>
      </c>
      <c r="J144" s="187">
        <f t="shared" si="33"/>
        <v>0</v>
      </c>
      <c r="K144" s="188"/>
      <c r="L144" s="190">
        <f t="shared" si="35"/>
        <v>140</v>
      </c>
      <c r="M144" s="190">
        <f t="shared" si="34"/>
        <v>350</v>
      </c>
    </row>
    <row r="145" spans="1:13" ht="12.75" customHeight="1">
      <c r="A145" s="192">
        <f t="shared" si="24"/>
        <v>385</v>
      </c>
      <c r="B145" s="187">
        <f t="shared" si="25"/>
        <v>2</v>
      </c>
      <c r="C145" s="188">
        <f t="shared" si="26"/>
        <v>0</v>
      </c>
      <c r="D145" s="187">
        <f t="shared" si="27"/>
        <v>0</v>
      </c>
      <c r="E145" s="188">
        <f t="shared" si="28"/>
        <v>3</v>
      </c>
      <c r="F145" s="187">
        <f t="shared" si="29"/>
        <v>1</v>
      </c>
      <c r="G145" s="188">
        <f t="shared" si="30"/>
        <v>0</v>
      </c>
      <c r="H145" s="187">
        <f t="shared" si="31"/>
        <v>0</v>
      </c>
      <c r="I145" s="188">
        <f t="shared" si="32"/>
        <v>0</v>
      </c>
      <c r="J145" s="187">
        <f t="shared" si="33"/>
        <v>1</v>
      </c>
      <c r="K145" s="188"/>
      <c r="L145" s="190">
        <f t="shared" si="35"/>
        <v>141</v>
      </c>
      <c r="M145" s="190">
        <f t="shared" si="34"/>
        <v>352.5</v>
      </c>
    </row>
    <row r="146" spans="1:13" ht="12.75" customHeight="1">
      <c r="A146" s="192">
        <f t="shared" si="24"/>
        <v>387.5</v>
      </c>
      <c r="B146" s="187">
        <f t="shared" si="25"/>
        <v>2</v>
      </c>
      <c r="C146" s="188">
        <f t="shared" si="26"/>
        <v>0</v>
      </c>
      <c r="D146" s="187">
        <f t="shared" si="27"/>
        <v>0</v>
      </c>
      <c r="E146" s="188">
        <f t="shared" si="28"/>
        <v>3</v>
      </c>
      <c r="F146" s="187">
        <f t="shared" si="29"/>
        <v>1</v>
      </c>
      <c r="G146" s="188">
        <f t="shared" si="30"/>
        <v>0</v>
      </c>
      <c r="H146" s="187">
        <f t="shared" si="31"/>
        <v>0</v>
      </c>
      <c r="I146" s="188">
        <f t="shared" si="32"/>
        <v>1</v>
      </c>
      <c r="J146" s="187">
        <f t="shared" si="33"/>
        <v>0</v>
      </c>
      <c r="K146" s="188"/>
      <c r="L146" s="190">
        <f t="shared" si="35"/>
        <v>142</v>
      </c>
      <c r="M146" s="190">
        <f t="shared" si="34"/>
        <v>355</v>
      </c>
    </row>
    <row r="147" spans="1:13" ht="12.75" customHeight="1">
      <c r="A147" s="192">
        <f t="shared" si="24"/>
        <v>390</v>
      </c>
      <c r="B147" s="187">
        <f t="shared" si="25"/>
        <v>2</v>
      </c>
      <c r="C147" s="188">
        <f t="shared" si="26"/>
        <v>0</v>
      </c>
      <c r="D147" s="187">
        <f t="shared" si="27"/>
        <v>0</v>
      </c>
      <c r="E147" s="188">
        <f t="shared" si="28"/>
        <v>3</v>
      </c>
      <c r="F147" s="187">
        <f t="shared" si="29"/>
        <v>1</v>
      </c>
      <c r="G147" s="188">
        <f t="shared" si="30"/>
        <v>0</v>
      </c>
      <c r="H147" s="187">
        <f t="shared" si="31"/>
        <v>0</v>
      </c>
      <c r="I147" s="188">
        <f t="shared" si="32"/>
        <v>1</v>
      </c>
      <c r="J147" s="187">
        <f t="shared" si="33"/>
        <v>1</v>
      </c>
      <c r="K147" s="188"/>
      <c r="L147" s="190">
        <f t="shared" si="35"/>
        <v>143</v>
      </c>
      <c r="M147" s="190">
        <f t="shared" si="34"/>
        <v>357.5</v>
      </c>
    </row>
    <row r="148" spans="1:13" ht="12.75" customHeight="1">
      <c r="A148" s="192">
        <f t="shared" si="24"/>
        <v>392.5</v>
      </c>
      <c r="B148" s="187">
        <f t="shared" si="25"/>
        <v>2</v>
      </c>
      <c r="C148" s="188">
        <f t="shared" si="26"/>
        <v>0</v>
      </c>
      <c r="D148" s="187">
        <f t="shared" si="27"/>
        <v>0</v>
      </c>
      <c r="E148" s="188">
        <f t="shared" si="28"/>
        <v>4</v>
      </c>
      <c r="F148" s="187">
        <f t="shared" si="29"/>
        <v>0</v>
      </c>
      <c r="G148" s="188">
        <f t="shared" si="30"/>
        <v>0</v>
      </c>
      <c r="H148" s="187">
        <f t="shared" si="31"/>
        <v>0</v>
      </c>
      <c r="I148" s="188">
        <f t="shared" si="32"/>
        <v>0</v>
      </c>
      <c r="J148" s="187">
        <f t="shared" si="33"/>
        <v>0</v>
      </c>
      <c r="K148" s="188"/>
      <c r="L148" s="190">
        <f t="shared" si="35"/>
        <v>144</v>
      </c>
      <c r="M148" s="190">
        <f t="shared" si="34"/>
        <v>360</v>
      </c>
    </row>
    <row r="149" spans="1:13" ht="12.75" customHeight="1">
      <c r="A149" s="192">
        <f t="shared" si="24"/>
        <v>395</v>
      </c>
      <c r="B149" s="187">
        <f t="shared" si="25"/>
        <v>2</v>
      </c>
      <c r="C149" s="188">
        <f t="shared" si="26"/>
        <v>0</v>
      </c>
      <c r="D149" s="187">
        <f t="shared" si="27"/>
        <v>0</v>
      </c>
      <c r="E149" s="188">
        <f t="shared" si="28"/>
        <v>4</v>
      </c>
      <c r="F149" s="187">
        <f t="shared" si="29"/>
        <v>0</v>
      </c>
      <c r="G149" s="188">
        <f t="shared" si="30"/>
        <v>0</v>
      </c>
      <c r="H149" s="187">
        <f t="shared" si="31"/>
        <v>0</v>
      </c>
      <c r="I149" s="188">
        <f t="shared" si="32"/>
        <v>0</v>
      </c>
      <c r="J149" s="187">
        <f t="shared" si="33"/>
        <v>1</v>
      </c>
      <c r="K149" s="188"/>
      <c r="L149" s="190">
        <f t="shared" si="35"/>
        <v>145</v>
      </c>
      <c r="M149" s="190">
        <f t="shared" si="34"/>
        <v>362.5</v>
      </c>
    </row>
    <row r="150" spans="1:13" ht="12.75" customHeight="1">
      <c r="A150" s="192">
        <f t="shared" si="24"/>
        <v>397.5</v>
      </c>
      <c r="B150" s="187">
        <f t="shared" si="25"/>
        <v>2</v>
      </c>
      <c r="C150" s="188">
        <f t="shared" si="26"/>
        <v>0</v>
      </c>
      <c r="D150" s="187">
        <f t="shared" si="27"/>
        <v>0</v>
      </c>
      <c r="E150" s="188">
        <f t="shared" si="28"/>
        <v>4</v>
      </c>
      <c r="F150" s="187">
        <f t="shared" si="29"/>
        <v>0</v>
      </c>
      <c r="G150" s="188">
        <f t="shared" si="30"/>
        <v>0</v>
      </c>
      <c r="H150" s="187">
        <f t="shared" si="31"/>
        <v>0</v>
      </c>
      <c r="I150" s="188">
        <f t="shared" si="32"/>
        <v>1</v>
      </c>
      <c r="J150" s="187">
        <f t="shared" si="33"/>
        <v>0</v>
      </c>
      <c r="K150" s="188"/>
      <c r="L150" s="190">
        <f t="shared" si="35"/>
        <v>146</v>
      </c>
      <c r="M150" s="190">
        <f t="shared" si="34"/>
        <v>365</v>
      </c>
    </row>
    <row r="151" spans="1:13" ht="12.75" customHeight="1">
      <c r="A151" s="192">
        <f t="shared" si="24"/>
        <v>400</v>
      </c>
      <c r="B151" s="187">
        <f t="shared" si="25"/>
        <v>2</v>
      </c>
      <c r="C151" s="188">
        <f t="shared" si="26"/>
        <v>0</v>
      </c>
      <c r="D151" s="187">
        <f t="shared" si="27"/>
        <v>0</v>
      </c>
      <c r="E151" s="188">
        <f t="shared" si="28"/>
        <v>4</v>
      </c>
      <c r="F151" s="187">
        <f t="shared" si="29"/>
        <v>0</v>
      </c>
      <c r="G151" s="188">
        <f t="shared" si="30"/>
        <v>0</v>
      </c>
      <c r="H151" s="187">
        <f t="shared" si="31"/>
        <v>0</v>
      </c>
      <c r="I151" s="188">
        <f t="shared" si="32"/>
        <v>1</v>
      </c>
      <c r="J151" s="187">
        <f t="shared" si="33"/>
        <v>1</v>
      </c>
      <c r="K151" s="188"/>
      <c r="L151" s="190">
        <f t="shared" si="35"/>
        <v>147</v>
      </c>
      <c r="M151" s="190">
        <f t="shared" si="34"/>
        <v>367.5</v>
      </c>
    </row>
    <row r="152" spans="1:13" ht="12.75" customHeight="1">
      <c r="A152" s="192">
        <f t="shared" si="24"/>
        <v>402.5</v>
      </c>
      <c r="B152" s="187">
        <f t="shared" si="25"/>
        <v>2</v>
      </c>
      <c r="C152" s="188">
        <f t="shared" si="26"/>
        <v>0</v>
      </c>
      <c r="D152" s="187">
        <f t="shared" si="27"/>
        <v>0</v>
      </c>
      <c r="E152" s="188">
        <f t="shared" si="28"/>
        <v>4</v>
      </c>
      <c r="F152" s="187">
        <f t="shared" si="29"/>
        <v>0</v>
      </c>
      <c r="G152" s="188">
        <f t="shared" si="30"/>
        <v>0</v>
      </c>
      <c r="H152" s="187">
        <f t="shared" si="31"/>
        <v>1</v>
      </c>
      <c r="I152" s="188">
        <f t="shared" si="32"/>
        <v>0</v>
      </c>
      <c r="J152" s="187">
        <f t="shared" si="33"/>
        <v>0</v>
      </c>
      <c r="K152" s="188"/>
      <c r="L152" s="190">
        <f t="shared" si="35"/>
        <v>148</v>
      </c>
      <c r="M152" s="190">
        <f t="shared" si="34"/>
        <v>370</v>
      </c>
    </row>
    <row r="153" spans="1:13" ht="12.75" customHeight="1">
      <c r="A153" s="192">
        <f t="shared" si="24"/>
        <v>405</v>
      </c>
      <c r="B153" s="187">
        <f t="shared" si="25"/>
        <v>2</v>
      </c>
      <c r="C153" s="188">
        <f t="shared" si="26"/>
        <v>0</v>
      </c>
      <c r="D153" s="187">
        <f t="shared" si="27"/>
        <v>0</v>
      </c>
      <c r="E153" s="188">
        <f t="shared" si="28"/>
        <v>4</v>
      </c>
      <c r="F153" s="187">
        <f t="shared" si="29"/>
        <v>0</v>
      </c>
      <c r="G153" s="188">
        <f t="shared" si="30"/>
        <v>0</v>
      </c>
      <c r="H153" s="187">
        <f t="shared" si="31"/>
        <v>1</v>
      </c>
      <c r="I153" s="188">
        <f t="shared" si="32"/>
        <v>0</v>
      </c>
      <c r="J153" s="187">
        <f t="shared" si="33"/>
        <v>1</v>
      </c>
      <c r="K153" s="188"/>
      <c r="L153" s="190">
        <f t="shared" si="35"/>
        <v>149</v>
      </c>
      <c r="M153" s="190">
        <f t="shared" si="34"/>
        <v>372.5</v>
      </c>
    </row>
    <row r="154" spans="1:13" ht="12.75" customHeight="1">
      <c r="A154" s="192">
        <f t="shared" si="24"/>
        <v>407.5</v>
      </c>
      <c r="B154" s="187">
        <f t="shared" si="25"/>
        <v>2</v>
      </c>
      <c r="C154" s="188">
        <f t="shared" si="26"/>
        <v>0</v>
      </c>
      <c r="D154" s="187">
        <f t="shared" si="27"/>
        <v>0</v>
      </c>
      <c r="E154" s="188">
        <f t="shared" si="28"/>
        <v>4</v>
      </c>
      <c r="F154" s="187">
        <f t="shared" si="29"/>
        <v>0</v>
      </c>
      <c r="G154" s="188">
        <f t="shared" si="30"/>
        <v>0</v>
      </c>
      <c r="H154" s="187">
        <f t="shared" si="31"/>
        <v>1</v>
      </c>
      <c r="I154" s="188">
        <f t="shared" si="32"/>
        <v>1</v>
      </c>
      <c r="J154" s="187">
        <f t="shared" si="33"/>
        <v>0</v>
      </c>
      <c r="K154" s="188"/>
      <c r="L154" s="190">
        <f t="shared" si="35"/>
        <v>150</v>
      </c>
      <c r="M154" s="190">
        <f t="shared" si="34"/>
        <v>375</v>
      </c>
    </row>
    <row r="155" spans="1:13" ht="12.75" customHeight="1">
      <c r="A155" s="192">
        <f t="shared" si="24"/>
        <v>410</v>
      </c>
      <c r="B155" s="187">
        <f t="shared" si="25"/>
        <v>2</v>
      </c>
      <c r="C155" s="188">
        <f t="shared" si="26"/>
        <v>0</v>
      </c>
      <c r="D155" s="187">
        <f t="shared" si="27"/>
        <v>0</v>
      </c>
      <c r="E155" s="188">
        <f t="shared" si="28"/>
        <v>4</v>
      </c>
      <c r="F155" s="187">
        <f t="shared" si="29"/>
        <v>0</v>
      </c>
      <c r="G155" s="188">
        <f t="shared" si="30"/>
        <v>0</v>
      </c>
      <c r="H155" s="187">
        <f t="shared" si="31"/>
        <v>1</v>
      </c>
      <c r="I155" s="188">
        <f t="shared" si="32"/>
        <v>1</v>
      </c>
      <c r="J155" s="187">
        <f t="shared" si="33"/>
        <v>1</v>
      </c>
      <c r="K155" s="188"/>
      <c r="L155" s="190">
        <f t="shared" si="35"/>
        <v>151</v>
      </c>
      <c r="M155" s="190">
        <f t="shared" si="34"/>
        <v>377.5</v>
      </c>
    </row>
    <row r="156" spans="1:13" ht="12.75" customHeight="1">
      <c r="A156" s="192">
        <f t="shared" si="24"/>
        <v>412.5</v>
      </c>
      <c r="B156" s="187">
        <f t="shared" si="25"/>
        <v>2</v>
      </c>
      <c r="C156" s="188">
        <f t="shared" si="26"/>
        <v>0</v>
      </c>
      <c r="D156" s="187">
        <f t="shared" si="27"/>
        <v>0</v>
      </c>
      <c r="E156" s="188">
        <f t="shared" si="28"/>
        <v>4</v>
      </c>
      <c r="F156" s="187">
        <f t="shared" si="29"/>
        <v>0</v>
      </c>
      <c r="G156" s="188">
        <f t="shared" si="30"/>
        <v>1</v>
      </c>
      <c r="H156" s="187">
        <f t="shared" si="31"/>
        <v>0</v>
      </c>
      <c r="I156" s="188">
        <f t="shared" si="32"/>
        <v>0</v>
      </c>
      <c r="J156" s="187">
        <f t="shared" si="33"/>
        <v>0</v>
      </c>
      <c r="K156" s="188"/>
      <c r="L156" s="190">
        <f t="shared" si="35"/>
        <v>152</v>
      </c>
      <c r="M156" s="190">
        <f t="shared" si="34"/>
        <v>380</v>
      </c>
    </row>
    <row r="157" spans="1:13" ht="12.75" customHeight="1">
      <c r="A157" s="192">
        <f t="shared" si="24"/>
        <v>415</v>
      </c>
      <c r="B157" s="187">
        <f t="shared" si="25"/>
        <v>2</v>
      </c>
      <c r="C157" s="188">
        <f t="shared" si="26"/>
        <v>0</v>
      </c>
      <c r="D157" s="187">
        <f t="shared" si="27"/>
        <v>0</v>
      </c>
      <c r="E157" s="188">
        <f t="shared" si="28"/>
        <v>4</v>
      </c>
      <c r="F157" s="187">
        <f t="shared" si="29"/>
        <v>0</v>
      </c>
      <c r="G157" s="188">
        <f t="shared" si="30"/>
        <v>1</v>
      </c>
      <c r="H157" s="187">
        <f t="shared" si="31"/>
        <v>0</v>
      </c>
      <c r="I157" s="188">
        <f t="shared" si="32"/>
        <v>0</v>
      </c>
      <c r="J157" s="187">
        <f t="shared" si="33"/>
        <v>1</v>
      </c>
      <c r="K157" s="188"/>
      <c r="L157" s="190">
        <f t="shared" si="35"/>
        <v>153</v>
      </c>
      <c r="M157" s="190">
        <f t="shared" si="34"/>
        <v>382.5</v>
      </c>
    </row>
    <row r="158" spans="1:13" ht="12.75" customHeight="1">
      <c r="A158" s="192">
        <f t="shared" si="24"/>
        <v>417.5</v>
      </c>
      <c r="B158" s="187">
        <f t="shared" si="25"/>
        <v>2</v>
      </c>
      <c r="C158" s="188">
        <f t="shared" si="26"/>
        <v>0</v>
      </c>
      <c r="D158" s="187">
        <f t="shared" si="27"/>
        <v>0</v>
      </c>
      <c r="E158" s="188">
        <f t="shared" si="28"/>
        <v>4</v>
      </c>
      <c r="F158" s="187">
        <f t="shared" si="29"/>
        <v>0</v>
      </c>
      <c r="G158" s="188">
        <f t="shared" si="30"/>
        <v>1</v>
      </c>
      <c r="H158" s="187">
        <f t="shared" si="31"/>
        <v>0</v>
      </c>
      <c r="I158" s="188">
        <f t="shared" si="32"/>
        <v>1</v>
      </c>
      <c r="J158" s="187">
        <f t="shared" si="33"/>
        <v>0</v>
      </c>
      <c r="K158" s="188"/>
      <c r="L158" s="190">
        <f t="shared" si="35"/>
        <v>154</v>
      </c>
      <c r="M158" s="190">
        <f t="shared" si="34"/>
        <v>385</v>
      </c>
    </row>
    <row r="159" spans="1:13" ht="12.75" customHeight="1">
      <c r="A159" s="192">
        <f t="shared" si="24"/>
        <v>420</v>
      </c>
      <c r="B159" s="187">
        <f t="shared" si="25"/>
        <v>2</v>
      </c>
      <c r="C159" s="188">
        <f t="shared" si="26"/>
        <v>0</v>
      </c>
      <c r="D159" s="187">
        <f t="shared" si="27"/>
        <v>0</v>
      </c>
      <c r="E159" s="188">
        <f t="shared" si="28"/>
        <v>4</v>
      </c>
      <c r="F159" s="187">
        <f t="shared" si="29"/>
        <v>0</v>
      </c>
      <c r="G159" s="188">
        <f t="shared" si="30"/>
        <v>1</v>
      </c>
      <c r="H159" s="187">
        <f t="shared" si="31"/>
        <v>0</v>
      </c>
      <c r="I159" s="188">
        <f t="shared" si="32"/>
        <v>1</v>
      </c>
      <c r="J159" s="187">
        <f t="shared" si="33"/>
        <v>1</v>
      </c>
      <c r="K159" s="188"/>
      <c r="L159" s="190">
        <f t="shared" si="35"/>
        <v>155</v>
      </c>
      <c r="M159" s="190">
        <f t="shared" si="34"/>
        <v>387.5</v>
      </c>
    </row>
    <row r="160" spans="1:13" ht="12.75" customHeight="1">
      <c r="A160" s="192">
        <f t="shared" si="24"/>
        <v>422.5</v>
      </c>
      <c r="B160" s="187">
        <f t="shared" si="25"/>
        <v>2</v>
      </c>
      <c r="C160" s="188">
        <f t="shared" si="26"/>
        <v>0</v>
      </c>
      <c r="D160" s="187">
        <f t="shared" si="27"/>
        <v>0</v>
      </c>
      <c r="E160" s="188">
        <f t="shared" si="28"/>
        <v>4</v>
      </c>
      <c r="F160" s="187">
        <f t="shared" si="29"/>
        <v>1</v>
      </c>
      <c r="G160" s="188">
        <f t="shared" si="30"/>
        <v>0</v>
      </c>
      <c r="H160" s="187">
        <f t="shared" si="31"/>
        <v>0</v>
      </c>
      <c r="I160" s="188">
        <f t="shared" si="32"/>
        <v>0</v>
      </c>
      <c r="J160" s="187">
        <f t="shared" si="33"/>
        <v>0</v>
      </c>
      <c r="K160" s="188"/>
      <c r="L160" s="190">
        <f t="shared" si="35"/>
        <v>156</v>
      </c>
      <c r="M160" s="190">
        <f t="shared" si="34"/>
        <v>390</v>
      </c>
    </row>
    <row r="161" spans="1:13" ht="12.75" customHeight="1">
      <c r="A161" s="192">
        <f t="shared" si="24"/>
        <v>425</v>
      </c>
      <c r="B161" s="187">
        <f t="shared" si="25"/>
        <v>2</v>
      </c>
      <c r="C161" s="188">
        <f t="shared" si="26"/>
        <v>0</v>
      </c>
      <c r="D161" s="187">
        <f t="shared" si="27"/>
        <v>0</v>
      </c>
      <c r="E161" s="188">
        <f t="shared" si="28"/>
        <v>4</v>
      </c>
      <c r="F161" s="187">
        <f t="shared" si="29"/>
        <v>1</v>
      </c>
      <c r="G161" s="188">
        <f t="shared" si="30"/>
        <v>0</v>
      </c>
      <c r="H161" s="187">
        <f t="shared" si="31"/>
        <v>0</v>
      </c>
      <c r="I161" s="188">
        <f t="shared" si="32"/>
        <v>0</v>
      </c>
      <c r="J161" s="187">
        <f t="shared" si="33"/>
        <v>1</v>
      </c>
      <c r="K161" s="188"/>
      <c r="L161" s="190">
        <f t="shared" si="35"/>
        <v>157</v>
      </c>
      <c r="M161" s="190">
        <f t="shared" si="34"/>
        <v>392.5</v>
      </c>
    </row>
    <row r="162" spans="1:13" ht="12.75" customHeight="1">
      <c r="A162" s="192">
        <f t="shared" si="24"/>
        <v>427.5</v>
      </c>
      <c r="B162" s="187">
        <f t="shared" si="25"/>
        <v>2</v>
      </c>
      <c r="C162" s="188">
        <f t="shared" si="26"/>
        <v>0</v>
      </c>
      <c r="D162" s="187">
        <f t="shared" si="27"/>
        <v>0</v>
      </c>
      <c r="E162" s="188">
        <f t="shared" si="28"/>
        <v>4</v>
      </c>
      <c r="F162" s="187">
        <f t="shared" si="29"/>
        <v>1</v>
      </c>
      <c r="G162" s="188">
        <f t="shared" si="30"/>
        <v>0</v>
      </c>
      <c r="H162" s="187">
        <f t="shared" si="31"/>
        <v>0</v>
      </c>
      <c r="I162" s="188">
        <f t="shared" si="32"/>
        <v>1</v>
      </c>
      <c r="J162" s="187">
        <f t="shared" si="33"/>
        <v>0</v>
      </c>
      <c r="K162" s="188"/>
      <c r="L162" s="190">
        <f t="shared" si="35"/>
        <v>158</v>
      </c>
      <c r="M162" s="190">
        <f t="shared" si="34"/>
        <v>395</v>
      </c>
    </row>
    <row r="163" spans="1:13" ht="12.75" customHeight="1">
      <c r="A163" s="192">
        <f t="shared" si="24"/>
        <v>430</v>
      </c>
      <c r="B163" s="187">
        <f t="shared" si="25"/>
        <v>2</v>
      </c>
      <c r="C163" s="188">
        <f t="shared" si="26"/>
        <v>0</v>
      </c>
      <c r="D163" s="187">
        <f t="shared" si="27"/>
        <v>0</v>
      </c>
      <c r="E163" s="188">
        <f t="shared" si="28"/>
        <v>4</v>
      </c>
      <c r="F163" s="187">
        <f t="shared" si="29"/>
        <v>1</v>
      </c>
      <c r="G163" s="188">
        <f t="shared" si="30"/>
        <v>0</v>
      </c>
      <c r="H163" s="187">
        <f t="shared" si="31"/>
        <v>0</v>
      </c>
      <c r="I163" s="188">
        <f t="shared" si="32"/>
        <v>1</v>
      </c>
      <c r="J163" s="187">
        <f t="shared" si="33"/>
        <v>1</v>
      </c>
      <c r="K163" s="188"/>
      <c r="L163" s="190">
        <f t="shared" si="35"/>
        <v>159</v>
      </c>
      <c r="M163" s="190">
        <f t="shared" si="34"/>
        <v>397.5</v>
      </c>
    </row>
    <row r="164" spans="1:13" ht="12.75" customHeight="1">
      <c r="A164" s="192">
        <f t="shared" si="24"/>
        <v>432.5</v>
      </c>
      <c r="B164" s="187">
        <f t="shared" si="25"/>
        <v>2</v>
      </c>
      <c r="C164" s="188">
        <f t="shared" si="26"/>
        <v>0</v>
      </c>
      <c r="D164" s="187">
        <f t="shared" si="27"/>
        <v>0</v>
      </c>
      <c r="E164" s="188">
        <f t="shared" si="28"/>
        <v>5</v>
      </c>
      <c r="F164" s="187">
        <f t="shared" si="29"/>
        <v>0</v>
      </c>
      <c r="G164" s="188">
        <f t="shared" si="30"/>
        <v>0</v>
      </c>
      <c r="H164" s="187">
        <f t="shared" si="31"/>
        <v>0</v>
      </c>
      <c r="I164" s="188">
        <f t="shared" si="32"/>
        <v>0</v>
      </c>
      <c r="J164" s="187">
        <f t="shared" si="33"/>
        <v>0</v>
      </c>
      <c r="K164" s="188"/>
      <c r="L164" s="190">
        <f t="shared" si="35"/>
        <v>160</v>
      </c>
      <c r="M164" s="190">
        <f t="shared" si="34"/>
        <v>400</v>
      </c>
    </row>
    <row r="165" spans="1:13" ht="12.75" customHeight="1">
      <c r="A165" s="192">
        <f t="shared" si="24"/>
        <v>435</v>
      </c>
      <c r="B165" s="187">
        <f t="shared" si="25"/>
        <v>2</v>
      </c>
      <c r="C165" s="188">
        <f t="shared" si="26"/>
        <v>0</v>
      </c>
      <c r="D165" s="187">
        <f t="shared" si="27"/>
        <v>0</v>
      </c>
      <c r="E165" s="188">
        <f t="shared" si="28"/>
        <v>5</v>
      </c>
      <c r="F165" s="187">
        <f t="shared" si="29"/>
        <v>0</v>
      </c>
      <c r="G165" s="188">
        <f t="shared" si="30"/>
        <v>0</v>
      </c>
      <c r="H165" s="187">
        <f t="shared" si="31"/>
        <v>0</v>
      </c>
      <c r="I165" s="188">
        <f t="shared" si="32"/>
        <v>0</v>
      </c>
      <c r="J165" s="187">
        <f t="shared" si="33"/>
        <v>1</v>
      </c>
      <c r="K165" s="188"/>
      <c r="L165" s="190">
        <f t="shared" si="35"/>
        <v>161</v>
      </c>
      <c r="M165" s="190">
        <f t="shared" si="34"/>
        <v>402.5</v>
      </c>
    </row>
    <row r="166" spans="1:13" ht="12.75" customHeight="1">
      <c r="A166" s="192">
        <f t="shared" si="24"/>
        <v>437.5</v>
      </c>
      <c r="B166" s="187">
        <f t="shared" si="25"/>
        <v>2</v>
      </c>
      <c r="C166" s="188">
        <f t="shared" si="26"/>
        <v>0</v>
      </c>
      <c r="D166" s="187">
        <f t="shared" si="27"/>
        <v>0</v>
      </c>
      <c r="E166" s="188">
        <f t="shared" si="28"/>
        <v>5</v>
      </c>
      <c r="F166" s="187">
        <f t="shared" si="29"/>
        <v>0</v>
      </c>
      <c r="G166" s="188">
        <f t="shared" si="30"/>
        <v>0</v>
      </c>
      <c r="H166" s="187">
        <f t="shared" si="31"/>
        <v>0</v>
      </c>
      <c r="I166" s="188">
        <f t="shared" si="32"/>
        <v>1</v>
      </c>
      <c r="J166" s="187">
        <f t="shared" si="33"/>
        <v>0</v>
      </c>
      <c r="K166" s="188"/>
      <c r="L166" s="190">
        <f t="shared" si="35"/>
        <v>162</v>
      </c>
      <c r="M166" s="190">
        <f t="shared" si="34"/>
        <v>405</v>
      </c>
    </row>
    <row r="167" spans="1:13" ht="12.75" customHeight="1">
      <c r="A167" s="192">
        <f t="shared" si="24"/>
        <v>440</v>
      </c>
      <c r="B167" s="187">
        <f t="shared" si="25"/>
        <v>2</v>
      </c>
      <c r="C167" s="188">
        <f t="shared" si="26"/>
        <v>0</v>
      </c>
      <c r="D167" s="187">
        <f t="shared" si="27"/>
        <v>0</v>
      </c>
      <c r="E167" s="188">
        <f t="shared" si="28"/>
        <v>5</v>
      </c>
      <c r="F167" s="187">
        <f t="shared" si="29"/>
        <v>0</v>
      </c>
      <c r="G167" s="188">
        <f t="shared" si="30"/>
        <v>0</v>
      </c>
      <c r="H167" s="187">
        <f t="shared" si="31"/>
        <v>0</v>
      </c>
      <c r="I167" s="188">
        <f t="shared" si="32"/>
        <v>1</v>
      </c>
      <c r="J167" s="187">
        <f t="shared" si="33"/>
        <v>1</v>
      </c>
      <c r="K167" s="188"/>
      <c r="L167" s="190">
        <f t="shared" si="35"/>
        <v>163</v>
      </c>
      <c r="M167" s="190">
        <f t="shared" si="34"/>
        <v>407.5</v>
      </c>
    </row>
    <row r="168" spans="1:13" ht="12.75" customHeight="1">
      <c r="A168" s="192">
        <f t="shared" si="24"/>
        <v>442.5</v>
      </c>
      <c r="B168" s="187">
        <f t="shared" si="25"/>
        <v>2</v>
      </c>
      <c r="C168" s="188">
        <f t="shared" si="26"/>
        <v>0</v>
      </c>
      <c r="D168" s="187">
        <f t="shared" si="27"/>
        <v>0</v>
      </c>
      <c r="E168" s="188">
        <f t="shared" si="28"/>
        <v>5</v>
      </c>
      <c r="F168" s="187">
        <f t="shared" si="29"/>
        <v>0</v>
      </c>
      <c r="G168" s="188">
        <f t="shared" si="30"/>
        <v>0</v>
      </c>
      <c r="H168" s="187">
        <f t="shared" si="31"/>
        <v>1</v>
      </c>
      <c r="I168" s="188">
        <f t="shared" si="32"/>
        <v>0</v>
      </c>
      <c r="J168" s="187">
        <f t="shared" si="33"/>
        <v>0</v>
      </c>
      <c r="K168" s="188"/>
      <c r="L168" s="190">
        <f t="shared" si="35"/>
        <v>164</v>
      </c>
      <c r="M168" s="190">
        <f t="shared" si="34"/>
        <v>410</v>
      </c>
    </row>
    <row r="169" spans="1:13" ht="12.75" customHeight="1">
      <c r="A169" s="192">
        <f t="shared" si="24"/>
        <v>445</v>
      </c>
      <c r="B169" s="187">
        <f t="shared" si="25"/>
        <v>2</v>
      </c>
      <c r="C169" s="188">
        <f t="shared" si="26"/>
        <v>0</v>
      </c>
      <c r="D169" s="187">
        <f t="shared" si="27"/>
        <v>0</v>
      </c>
      <c r="E169" s="188">
        <f t="shared" si="28"/>
        <v>5</v>
      </c>
      <c r="F169" s="187">
        <f t="shared" si="29"/>
        <v>0</v>
      </c>
      <c r="G169" s="188">
        <f t="shared" si="30"/>
        <v>0</v>
      </c>
      <c r="H169" s="187">
        <f t="shared" si="31"/>
        <v>1</v>
      </c>
      <c r="I169" s="188">
        <f t="shared" si="32"/>
        <v>0</v>
      </c>
      <c r="J169" s="187">
        <f t="shared" si="33"/>
        <v>1</v>
      </c>
      <c r="K169" s="188"/>
      <c r="L169" s="190">
        <f t="shared" si="35"/>
        <v>165</v>
      </c>
      <c r="M169" s="190">
        <f t="shared" si="34"/>
        <v>412.5</v>
      </c>
    </row>
    <row r="170" spans="1:13" ht="12.75" customHeight="1">
      <c r="A170" s="192">
        <f t="shared" si="24"/>
        <v>447.5</v>
      </c>
      <c r="B170" s="187">
        <f t="shared" si="25"/>
        <v>2</v>
      </c>
      <c r="C170" s="188">
        <f t="shared" si="26"/>
        <v>0</v>
      </c>
      <c r="D170" s="187">
        <f t="shared" si="27"/>
        <v>0</v>
      </c>
      <c r="E170" s="188">
        <f t="shared" si="28"/>
        <v>5</v>
      </c>
      <c r="F170" s="187">
        <f t="shared" si="29"/>
        <v>0</v>
      </c>
      <c r="G170" s="188">
        <f t="shared" si="30"/>
        <v>0</v>
      </c>
      <c r="H170" s="187">
        <f t="shared" si="31"/>
        <v>1</v>
      </c>
      <c r="I170" s="188">
        <f t="shared" si="32"/>
        <v>1</v>
      </c>
      <c r="J170" s="187">
        <f t="shared" si="33"/>
        <v>0</v>
      </c>
      <c r="K170" s="188"/>
      <c r="L170" s="190">
        <f t="shared" si="35"/>
        <v>166</v>
      </c>
      <c r="M170" s="190">
        <f t="shared" si="34"/>
        <v>415</v>
      </c>
    </row>
    <row r="171" spans="1:13" ht="12.75" customHeight="1">
      <c r="A171" s="192">
        <f t="shared" si="24"/>
        <v>450</v>
      </c>
      <c r="B171" s="187">
        <f t="shared" si="25"/>
        <v>2</v>
      </c>
      <c r="C171" s="188">
        <f t="shared" si="26"/>
        <v>0</v>
      </c>
      <c r="D171" s="187">
        <f t="shared" si="27"/>
        <v>0</v>
      </c>
      <c r="E171" s="188">
        <f t="shared" si="28"/>
        <v>5</v>
      </c>
      <c r="F171" s="187">
        <f t="shared" si="29"/>
        <v>0</v>
      </c>
      <c r="G171" s="188">
        <f t="shared" si="30"/>
        <v>0</v>
      </c>
      <c r="H171" s="187">
        <f t="shared" si="31"/>
        <v>1</v>
      </c>
      <c r="I171" s="188">
        <f t="shared" si="32"/>
        <v>1</v>
      </c>
      <c r="J171" s="187">
        <f t="shared" si="33"/>
        <v>1</v>
      </c>
      <c r="K171" s="188"/>
      <c r="L171" s="190">
        <f t="shared" si="35"/>
        <v>167</v>
      </c>
      <c r="M171" s="190">
        <f t="shared" si="34"/>
        <v>417.5</v>
      </c>
    </row>
    <row r="172" spans="1:13" ht="12.75" customHeight="1">
      <c r="A172" s="192">
        <f t="shared" si="24"/>
        <v>452.5</v>
      </c>
      <c r="B172" s="187">
        <f t="shared" si="25"/>
        <v>2</v>
      </c>
      <c r="C172" s="188">
        <f t="shared" si="26"/>
        <v>0</v>
      </c>
      <c r="D172" s="187">
        <f t="shared" si="27"/>
        <v>0</v>
      </c>
      <c r="E172" s="188">
        <f t="shared" si="28"/>
        <v>5</v>
      </c>
      <c r="F172" s="187">
        <f t="shared" si="29"/>
        <v>0</v>
      </c>
      <c r="G172" s="188">
        <f t="shared" si="30"/>
        <v>1</v>
      </c>
      <c r="H172" s="187">
        <f t="shared" si="31"/>
        <v>0</v>
      </c>
      <c r="I172" s="188">
        <f t="shared" si="32"/>
        <v>0</v>
      </c>
      <c r="J172" s="187">
        <f t="shared" si="33"/>
        <v>0</v>
      </c>
      <c r="K172" s="188"/>
      <c r="L172" s="190">
        <f t="shared" si="35"/>
        <v>168</v>
      </c>
      <c r="M172" s="190">
        <f t="shared" si="34"/>
        <v>420</v>
      </c>
    </row>
    <row r="173" spans="1:13" ht="12.75" customHeight="1">
      <c r="A173" s="192">
        <f t="shared" si="24"/>
        <v>455</v>
      </c>
      <c r="B173" s="187">
        <f t="shared" si="25"/>
        <v>2</v>
      </c>
      <c r="C173" s="188">
        <f t="shared" si="26"/>
        <v>0</v>
      </c>
      <c r="D173" s="187">
        <f t="shared" si="27"/>
        <v>0</v>
      </c>
      <c r="E173" s="188">
        <f t="shared" si="28"/>
        <v>5</v>
      </c>
      <c r="F173" s="187">
        <f t="shared" si="29"/>
        <v>0</v>
      </c>
      <c r="G173" s="188">
        <f t="shared" si="30"/>
        <v>1</v>
      </c>
      <c r="H173" s="187">
        <f t="shared" si="31"/>
        <v>0</v>
      </c>
      <c r="I173" s="188">
        <f t="shared" si="32"/>
        <v>0</v>
      </c>
      <c r="J173" s="187">
        <f t="shared" si="33"/>
        <v>1</v>
      </c>
      <c r="K173" s="188"/>
      <c r="L173" s="190">
        <f t="shared" si="35"/>
        <v>169</v>
      </c>
      <c r="M173" s="190">
        <f t="shared" si="34"/>
        <v>422.5</v>
      </c>
    </row>
    <row r="174" spans="1:13" ht="12.75" customHeight="1">
      <c r="A174" s="192">
        <f t="shared" si="24"/>
        <v>457.5</v>
      </c>
      <c r="B174" s="187">
        <f t="shared" si="25"/>
        <v>2</v>
      </c>
      <c r="C174" s="188">
        <f t="shared" si="26"/>
        <v>0</v>
      </c>
      <c r="D174" s="187">
        <f t="shared" si="27"/>
        <v>0</v>
      </c>
      <c r="E174" s="188">
        <f t="shared" si="28"/>
        <v>5</v>
      </c>
      <c r="F174" s="187">
        <f t="shared" si="29"/>
        <v>0</v>
      </c>
      <c r="G174" s="188">
        <f t="shared" si="30"/>
        <v>1</v>
      </c>
      <c r="H174" s="187">
        <f t="shared" si="31"/>
        <v>0</v>
      </c>
      <c r="I174" s="188">
        <f t="shared" si="32"/>
        <v>1</v>
      </c>
      <c r="J174" s="187">
        <f t="shared" si="33"/>
        <v>0</v>
      </c>
      <c r="K174" s="188"/>
      <c r="L174" s="190">
        <f t="shared" si="35"/>
        <v>170</v>
      </c>
      <c r="M174" s="190">
        <f t="shared" si="34"/>
        <v>425</v>
      </c>
    </row>
    <row r="175" spans="1:13" ht="12.75" customHeight="1">
      <c r="A175" s="192">
        <f t="shared" si="24"/>
        <v>460</v>
      </c>
      <c r="B175" s="187">
        <f t="shared" si="25"/>
        <v>2</v>
      </c>
      <c r="C175" s="188">
        <f t="shared" si="26"/>
        <v>0</v>
      </c>
      <c r="D175" s="187">
        <f t="shared" si="27"/>
        <v>0</v>
      </c>
      <c r="E175" s="188">
        <f t="shared" si="28"/>
        <v>5</v>
      </c>
      <c r="F175" s="187">
        <f t="shared" si="29"/>
        <v>0</v>
      </c>
      <c r="G175" s="188">
        <f t="shared" si="30"/>
        <v>1</v>
      </c>
      <c r="H175" s="187">
        <f t="shared" si="31"/>
        <v>0</v>
      </c>
      <c r="I175" s="188">
        <f t="shared" si="32"/>
        <v>1</v>
      </c>
      <c r="J175" s="187">
        <f t="shared" si="33"/>
        <v>1</v>
      </c>
      <c r="K175" s="188"/>
      <c r="L175" s="190">
        <f t="shared" si="35"/>
        <v>171</v>
      </c>
      <c r="M175" s="190">
        <f t="shared" si="34"/>
        <v>427.5</v>
      </c>
    </row>
    <row r="176" spans="1:13" ht="12.75" customHeight="1">
      <c r="A176" s="192">
        <f t="shared" si="24"/>
        <v>462.5</v>
      </c>
      <c r="B176" s="187">
        <f t="shared" si="25"/>
        <v>2</v>
      </c>
      <c r="C176" s="188">
        <f t="shared" si="26"/>
        <v>0</v>
      </c>
      <c r="D176" s="187">
        <f t="shared" si="27"/>
        <v>0</v>
      </c>
      <c r="E176" s="188">
        <f t="shared" si="28"/>
        <v>5</v>
      </c>
      <c r="F176" s="187">
        <f t="shared" si="29"/>
        <v>1</v>
      </c>
      <c r="G176" s="188">
        <f t="shared" si="30"/>
        <v>0</v>
      </c>
      <c r="H176" s="187">
        <f t="shared" si="31"/>
        <v>0</v>
      </c>
      <c r="I176" s="188">
        <f t="shared" si="32"/>
        <v>0</v>
      </c>
      <c r="J176" s="187">
        <f t="shared" si="33"/>
        <v>0</v>
      </c>
      <c r="K176" s="188"/>
      <c r="L176" s="190">
        <f t="shared" si="35"/>
        <v>172</v>
      </c>
      <c r="M176" s="190">
        <f t="shared" si="34"/>
        <v>430</v>
      </c>
    </row>
    <row r="177" spans="1:13" ht="12.75" customHeight="1">
      <c r="A177" s="192">
        <f t="shared" si="24"/>
        <v>465</v>
      </c>
      <c r="B177" s="187">
        <f t="shared" si="25"/>
        <v>2</v>
      </c>
      <c r="C177" s="188">
        <f t="shared" si="26"/>
        <v>0</v>
      </c>
      <c r="D177" s="187">
        <f t="shared" si="27"/>
        <v>0</v>
      </c>
      <c r="E177" s="188">
        <f t="shared" si="28"/>
        <v>5</v>
      </c>
      <c r="F177" s="187">
        <f t="shared" si="29"/>
        <v>1</v>
      </c>
      <c r="G177" s="188">
        <f t="shared" si="30"/>
        <v>0</v>
      </c>
      <c r="H177" s="187">
        <f t="shared" si="31"/>
        <v>0</v>
      </c>
      <c r="I177" s="188">
        <f t="shared" si="32"/>
        <v>0</v>
      </c>
      <c r="J177" s="187">
        <f t="shared" si="33"/>
        <v>1</v>
      </c>
      <c r="K177" s="188"/>
      <c r="L177" s="190">
        <f t="shared" si="35"/>
        <v>173</v>
      </c>
      <c r="M177" s="190">
        <f t="shared" si="34"/>
        <v>432.5</v>
      </c>
    </row>
    <row r="178" spans="1:13" ht="12.75" customHeight="1">
      <c r="A178" s="192">
        <f t="shared" si="24"/>
        <v>467.5</v>
      </c>
      <c r="B178" s="187">
        <f t="shared" si="25"/>
        <v>2</v>
      </c>
      <c r="C178" s="188">
        <f t="shared" si="26"/>
        <v>0</v>
      </c>
      <c r="D178" s="187">
        <f t="shared" si="27"/>
        <v>0</v>
      </c>
      <c r="E178" s="188">
        <f t="shared" si="28"/>
        <v>5</v>
      </c>
      <c r="F178" s="187">
        <f t="shared" si="29"/>
        <v>1</v>
      </c>
      <c r="G178" s="188">
        <f t="shared" si="30"/>
        <v>0</v>
      </c>
      <c r="H178" s="187">
        <f t="shared" si="31"/>
        <v>0</v>
      </c>
      <c r="I178" s="188">
        <f t="shared" si="32"/>
        <v>1</v>
      </c>
      <c r="J178" s="187">
        <f t="shared" si="33"/>
        <v>0</v>
      </c>
      <c r="K178" s="188"/>
      <c r="L178" s="190">
        <f t="shared" si="35"/>
        <v>174</v>
      </c>
      <c r="M178" s="190">
        <f t="shared" si="34"/>
        <v>435</v>
      </c>
    </row>
    <row r="179" spans="1:13" ht="12.75" customHeight="1">
      <c r="A179" s="192">
        <f t="shared" si="24"/>
        <v>470</v>
      </c>
      <c r="B179" s="187">
        <f t="shared" si="25"/>
        <v>2</v>
      </c>
      <c r="C179" s="188">
        <f t="shared" si="26"/>
        <v>0</v>
      </c>
      <c r="D179" s="187">
        <f t="shared" si="27"/>
        <v>0</v>
      </c>
      <c r="E179" s="188">
        <f t="shared" si="28"/>
        <v>5</v>
      </c>
      <c r="F179" s="187">
        <f t="shared" si="29"/>
        <v>1</v>
      </c>
      <c r="G179" s="188">
        <f t="shared" si="30"/>
        <v>0</v>
      </c>
      <c r="H179" s="187">
        <f t="shared" si="31"/>
        <v>0</v>
      </c>
      <c r="I179" s="188">
        <f t="shared" si="32"/>
        <v>1</v>
      </c>
      <c r="J179" s="187">
        <f t="shared" si="33"/>
        <v>1</v>
      </c>
      <c r="K179" s="188"/>
      <c r="L179" s="190">
        <f t="shared" si="35"/>
        <v>175</v>
      </c>
      <c r="M179" s="190">
        <f t="shared" si="34"/>
        <v>437.5</v>
      </c>
    </row>
    <row r="180" spans="1:13" ht="12.75" customHeight="1">
      <c r="A180" s="192">
        <f t="shared" si="24"/>
        <v>472.5</v>
      </c>
      <c r="B180" s="187">
        <f t="shared" si="25"/>
        <v>2</v>
      </c>
      <c r="C180" s="188">
        <f t="shared" si="26"/>
        <v>0</v>
      </c>
      <c r="D180" s="187">
        <f t="shared" si="27"/>
        <v>0</v>
      </c>
      <c r="E180" s="188">
        <f t="shared" si="28"/>
        <v>6</v>
      </c>
      <c r="F180" s="187">
        <f t="shared" si="29"/>
        <v>0</v>
      </c>
      <c r="G180" s="188">
        <f t="shared" si="30"/>
        <v>0</v>
      </c>
      <c r="H180" s="187">
        <f t="shared" si="31"/>
        <v>0</v>
      </c>
      <c r="I180" s="188">
        <f t="shared" si="32"/>
        <v>0</v>
      </c>
      <c r="J180" s="187">
        <f t="shared" si="33"/>
        <v>0</v>
      </c>
      <c r="K180" s="188"/>
      <c r="L180" s="190">
        <f t="shared" si="35"/>
        <v>176</v>
      </c>
      <c r="M180" s="190">
        <f t="shared" si="34"/>
        <v>440</v>
      </c>
    </row>
    <row r="181" spans="1:13" ht="12.75" customHeight="1">
      <c r="A181" s="192">
        <f t="shared" si="24"/>
        <v>475</v>
      </c>
      <c r="B181" s="187">
        <f t="shared" si="25"/>
        <v>2</v>
      </c>
      <c r="C181" s="188">
        <f t="shared" si="26"/>
        <v>0</v>
      </c>
      <c r="D181" s="187">
        <f t="shared" si="27"/>
        <v>0</v>
      </c>
      <c r="E181" s="188">
        <f t="shared" si="28"/>
        <v>6</v>
      </c>
      <c r="F181" s="187">
        <f t="shared" si="29"/>
        <v>0</v>
      </c>
      <c r="G181" s="188">
        <f t="shared" si="30"/>
        <v>0</v>
      </c>
      <c r="H181" s="187">
        <f t="shared" si="31"/>
        <v>0</v>
      </c>
      <c r="I181" s="188">
        <f t="shared" si="32"/>
        <v>0</v>
      </c>
      <c r="J181" s="187">
        <f t="shared" si="33"/>
        <v>1</v>
      </c>
      <c r="K181" s="188"/>
      <c r="L181" s="190">
        <f t="shared" si="35"/>
        <v>177</v>
      </c>
      <c r="M181" s="190">
        <f t="shared" si="34"/>
        <v>442.5</v>
      </c>
    </row>
    <row r="182" spans="1:13" ht="12.75" customHeight="1">
      <c r="A182" s="192">
        <f t="shared" si="24"/>
        <v>477.5</v>
      </c>
      <c r="B182" s="187">
        <f t="shared" si="25"/>
        <v>2</v>
      </c>
      <c r="C182" s="188">
        <f t="shared" si="26"/>
        <v>0</v>
      </c>
      <c r="D182" s="187">
        <f t="shared" si="27"/>
        <v>0</v>
      </c>
      <c r="E182" s="188">
        <f t="shared" si="28"/>
        <v>6</v>
      </c>
      <c r="F182" s="187">
        <f t="shared" si="29"/>
        <v>0</v>
      </c>
      <c r="G182" s="188">
        <f t="shared" si="30"/>
        <v>0</v>
      </c>
      <c r="H182" s="187">
        <f t="shared" si="31"/>
        <v>0</v>
      </c>
      <c r="I182" s="188">
        <f t="shared" si="32"/>
        <v>1</v>
      </c>
      <c r="J182" s="187">
        <f t="shared" si="33"/>
        <v>0</v>
      </c>
      <c r="K182" s="188"/>
      <c r="L182" s="190">
        <f t="shared" si="35"/>
        <v>178</v>
      </c>
      <c r="M182" s="190">
        <f t="shared" si="34"/>
        <v>445</v>
      </c>
    </row>
    <row r="183" spans="1:13" ht="12.75" customHeight="1">
      <c r="A183" s="192">
        <f t="shared" si="24"/>
        <v>480</v>
      </c>
      <c r="B183" s="187">
        <f t="shared" si="25"/>
        <v>2</v>
      </c>
      <c r="C183" s="188">
        <f t="shared" si="26"/>
        <v>0</v>
      </c>
      <c r="D183" s="187">
        <f t="shared" si="27"/>
        <v>0</v>
      </c>
      <c r="E183" s="188">
        <f t="shared" si="28"/>
        <v>6</v>
      </c>
      <c r="F183" s="187">
        <f t="shared" si="29"/>
        <v>0</v>
      </c>
      <c r="G183" s="188">
        <f t="shared" si="30"/>
        <v>0</v>
      </c>
      <c r="H183" s="187">
        <f t="shared" si="31"/>
        <v>0</v>
      </c>
      <c r="I183" s="188">
        <f t="shared" si="32"/>
        <v>1</v>
      </c>
      <c r="J183" s="187">
        <f t="shared" si="33"/>
        <v>1</v>
      </c>
      <c r="K183" s="188"/>
      <c r="L183" s="190">
        <f t="shared" si="35"/>
        <v>179</v>
      </c>
      <c r="M183" s="190">
        <f t="shared" si="34"/>
        <v>447.5</v>
      </c>
    </row>
    <row r="184" spans="1:13" ht="12.75" customHeight="1">
      <c r="A184" s="192">
        <f t="shared" si="24"/>
        <v>482.5</v>
      </c>
      <c r="B184" s="187">
        <f t="shared" si="25"/>
        <v>2</v>
      </c>
      <c r="C184" s="188">
        <f t="shared" si="26"/>
        <v>0</v>
      </c>
      <c r="D184" s="187">
        <f t="shared" si="27"/>
        <v>0</v>
      </c>
      <c r="E184" s="188">
        <f t="shared" si="28"/>
        <v>6</v>
      </c>
      <c r="F184" s="187">
        <f t="shared" si="29"/>
        <v>0</v>
      </c>
      <c r="G184" s="188">
        <f t="shared" si="30"/>
        <v>0</v>
      </c>
      <c r="H184" s="187">
        <f t="shared" si="31"/>
        <v>1</v>
      </c>
      <c r="I184" s="188">
        <f t="shared" si="32"/>
        <v>0</v>
      </c>
      <c r="J184" s="187">
        <f t="shared" si="33"/>
        <v>0</v>
      </c>
      <c r="K184" s="188"/>
      <c r="L184" s="190">
        <f t="shared" si="35"/>
        <v>180</v>
      </c>
      <c r="M184" s="190">
        <f t="shared" si="34"/>
        <v>450</v>
      </c>
    </row>
    <row r="185" spans="1:13" ht="12.75" customHeight="1">
      <c r="A185" s="192">
        <f t="shared" si="24"/>
        <v>485</v>
      </c>
      <c r="B185" s="187">
        <f t="shared" si="25"/>
        <v>2</v>
      </c>
      <c r="C185" s="188">
        <f t="shared" si="26"/>
        <v>0</v>
      </c>
      <c r="D185" s="187">
        <f t="shared" si="27"/>
        <v>0</v>
      </c>
      <c r="E185" s="188">
        <f t="shared" si="28"/>
        <v>6</v>
      </c>
      <c r="F185" s="187">
        <f t="shared" si="29"/>
        <v>0</v>
      </c>
      <c r="G185" s="188">
        <f t="shared" si="30"/>
        <v>0</v>
      </c>
      <c r="H185" s="187">
        <f t="shared" si="31"/>
        <v>1</v>
      </c>
      <c r="I185" s="188">
        <f t="shared" si="32"/>
        <v>0</v>
      </c>
      <c r="J185" s="187">
        <f t="shared" si="33"/>
        <v>1</v>
      </c>
      <c r="K185" s="188"/>
      <c r="L185" s="190">
        <f t="shared" si="35"/>
        <v>181</v>
      </c>
      <c r="M185" s="190">
        <f t="shared" si="34"/>
        <v>452.5</v>
      </c>
    </row>
    <row r="186" spans="1:13" ht="12.75" customHeight="1">
      <c r="A186" s="192">
        <f t="shared" si="24"/>
        <v>487.5</v>
      </c>
      <c r="B186" s="187">
        <f t="shared" si="25"/>
        <v>2</v>
      </c>
      <c r="C186" s="188">
        <f t="shared" si="26"/>
        <v>0</v>
      </c>
      <c r="D186" s="187">
        <f t="shared" si="27"/>
        <v>0</v>
      </c>
      <c r="E186" s="188">
        <f t="shared" si="28"/>
        <v>6</v>
      </c>
      <c r="F186" s="187">
        <f t="shared" si="29"/>
        <v>0</v>
      </c>
      <c r="G186" s="188">
        <f t="shared" si="30"/>
        <v>0</v>
      </c>
      <c r="H186" s="187">
        <f t="shared" si="31"/>
        <v>1</v>
      </c>
      <c r="I186" s="188">
        <f t="shared" si="32"/>
        <v>1</v>
      </c>
      <c r="J186" s="187">
        <f t="shared" si="33"/>
        <v>0</v>
      </c>
      <c r="K186" s="188"/>
      <c r="L186" s="190">
        <f t="shared" si="35"/>
        <v>182</v>
      </c>
      <c r="M186" s="190">
        <f t="shared" si="34"/>
        <v>455</v>
      </c>
    </row>
    <row r="187" spans="1:13" ht="12.75" customHeight="1">
      <c r="A187" s="192">
        <f t="shared" si="24"/>
        <v>490</v>
      </c>
      <c r="B187" s="187">
        <f t="shared" si="25"/>
        <v>2</v>
      </c>
      <c r="C187" s="188">
        <f t="shared" si="26"/>
        <v>0</v>
      </c>
      <c r="D187" s="187">
        <f t="shared" si="27"/>
        <v>0</v>
      </c>
      <c r="E187" s="188">
        <f t="shared" si="28"/>
        <v>6</v>
      </c>
      <c r="F187" s="187">
        <f t="shared" si="29"/>
        <v>0</v>
      </c>
      <c r="G187" s="188">
        <f t="shared" si="30"/>
        <v>0</v>
      </c>
      <c r="H187" s="187">
        <f t="shared" si="31"/>
        <v>1</v>
      </c>
      <c r="I187" s="188">
        <f t="shared" si="32"/>
        <v>1</v>
      </c>
      <c r="J187" s="187">
        <f t="shared" si="33"/>
        <v>1</v>
      </c>
      <c r="K187" s="188"/>
      <c r="L187" s="190">
        <f t="shared" si="35"/>
        <v>183</v>
      </c>
      <c r="M187" s="190">
        <f t="shared" si="34"/>
        <v>457.5</v>
      </c>
    </row>
    <row r="188" spans="1:13" ht="12.75" customHeight="1">
      <c r="A188" s="192">
        <f t="shared" si="24"/>
        <v>492.5</v>
      </c>
      <c r="B188" s="187">
        <f t="shared" si="25"/>
        <v>2</v>
      </c>
      <c r="C188" s="188">
        <f t="shared" si="26"/>
        <v>0</v>
      </c>
      <c r="D188" s="187">
        <f t="shared" si="27"/>
        <v>0</v>
      </c>
      <c r="E188" s="188">
        <f t="shared" si="28"/>
        <v>6</v>
      </c>
      <c r="F188" s="187">
        <f t="shared" si="29"/>
        <v>0</v>
      </c>
      <c r="G188" s="188">
        <f t="shared" si="30"/>
        <v>1</v>
      </c>
      <c r="H188" s="187">
        <f t="shared" si="31"/>
        <v>0</v>
      </c>
      <c r="I188" s="188">
        <f t="shared" si="32"/>
        <v>0</v>
      </c>
      <c r="J188" s="187">
        <f t="shared" si="33"/>
        <v>0</v>
      </c>
      <c r="K188" s="188"/>
      <c r="L188" s="190">
        <f t="shared" si="35"/>
        <v>184</v>
      </c>
      <c r="M188" s="190">
        <f t="shared" si="34"/>
        <v>460</v>
      </c>
    </row>
    <row r="189" spans="1:13" ht="12.75" customHeight="1">
      <c r="A189" s="192">
        <f t="shared" si="24"/>
        <v>495</v>
      </c>
      <c r="B189" s="187">
        <f t="shared" si="25"/>
        <v>2</v>
      </c>
      <c r="C189" s="188">
        <f t="shared" si="26"/>
        <v>0</v>
      </c>
      <c r="D189" s="187">
        <f t="shared" si="27"/>
        <v>0</v>
      </c>
      <c r="E189" s="188">
        <f t="shared" si="28"/>
        <v>6</v>
      </c>
      <c r="F189" s="187">
        <f t="shared" si="29"/>
        <v>0</v>
      </c>
      <c r="G189" s="188">
        <f t="shared" si="30"/>
        <v>1</v>
      </c>
      <c r="H189" s="187">
        <f t="shared" si="31"/>
        <v>0</v>
      </c>
      <c r="I189" s="188">
        <f t="shared" si="32"/>
        <v>0</v>
      </c>
      <c r="J189" s="187">
        <f t="shared" si="33"/>
        <v>1</v>
      </c>
      <c r="K189" s="188"/>
      <c r="L189" s="190">
        <f t="shared" si="35"/>
        <v>185</v>
      </c>
      <c r="M189" s="190">
        <f t="shared" si="34"/>
        <v>462.5</v>
      </c>
    </row>
    <row r="190" spans="1:13" ht="12.75" customHeight="1">
      <c r="A190" s="192">
        <f t="shared" si="24"/>
        <v>497.5</v>
      </c>
      <c r="B190" s="187">
        <f t="shared" si="25"/>
        <v>2</v>
      </c>
      <c r="C190" s="188">
        <f t="shared" si="26"/>
        <v>0</v>
      </c>
      <c r="D190" s="187">
        <f t="shared" si="27"/>
        <v>0</v>
      </c>
      <c r="E190" s="188">
        <f t="shared" si="28"/>
        <v>6</v>
      </c>
      <c r="F190" s="187">
        <f t="shared" si="29"/>
        <v>0</v>
      </c>
      <c r="G190" s="188">
        <f t="shared" si="30"/>
        <v>1</v>
      </c>
      <c r="H190" s="187">
        <f t="shared" si="31"/>
        <v>0</v>
      </c>
      <c r="I190" s="188">
        <f t="shared" si="32"/>
        <v>1</v>
      </c>
      <c r="J190" s="187">
        <f t="shared" si="33"/>
        <v>0</v>
      </c>
      <c r="K190" s="188"/>
      <c r="L190" s="190">
        <f t="shared" si="35"/>
        <v>186</v>
      </c>
      <c r="M190" s="190">
        <f t="shared" si="34"/>
        <v>465</v>
      </c>
    </row>
    <row r="191" spans="1:13" ht="12.75" customHeight="1">
      <c r="A191" s="192">
        <f t="shared" si="24"/>
        <v>500</v>
      </c>
      <c r="B191" s="187">
        <f t="shared" si="25"/>
        <v>2</v>
      </c>
      <c r="C191" s="188">
        <f t="shared" si="26"/>
        <v>0</v>
      </c>
      <c r="D191" s="187">
        <f t="shared" si="27"/>
        <v>0</v>
      </c>
      <c r="E191" s="188">
        <f t="shared" si="28"/>
        <v>6</v>
      </c>
      <c r="F191" s="187">
        <f t="shared" si="29"/>
        <v>0</v>
      </c>
      <c r="G191" s="188">
        <f t="shared" si="30"/>
        <v>1</v>
      </c>
      <c r="H191" s="187">
        <f t="shared" si="31"/>
        <v>0</v>
      </c>
      <c r="I191" s="188">
        <f t="shared" si="32"/>
        <v>1</v>
      </c>
      <c r="J191" s="187">
        <f t="shared" si="33"/>
        <v>1</v>
      </c>
      <c r="K191" s="188"/>
      <c r="L191" s="190">
        <f t="shared" si="35"/>
        <v>187</v>
      </c>
      <c r="M191" s="190">
        <f t="shared" si="34"/>
        <v>467.5</v>
      </c>
    </row>
    <row r="192" spans="1:13" ht="12.75" customHeight="1">
      <c r="A192" s="192">
        <f t="shared" si="24"/>
        <v>502.5</v>
      </c>
      <c r="B192" s="187">
        <f t="shared" si="25"/>
        <v>2</v>
      </c>
      <c r="C192" s="188">
        <f t="shared" si="26"/>
        <v>0</v>
      </c>
      <c r="D192" s="187">
        <f t="shared" si="27"/>
        <v>0</v>
      </c>
      <c r="E192" s="188">
        <f t="shared" si="28"/>
        <v>6</v>
      </c>
      <c r="F192" s="187">
        <f t="shared" si="29"/>
        <v>1</v>
      </c>
      <c r="G192" s="188">
        <f t="shared" si="30"/>
        <v>0</v>
      </c>
      <c r="H192" s="187">
        <f t="shared" si="31"/>
        <v>0</v>
      </c>
      <c r="I192" s="188">
        <f t="shared" si="32"/>
        <v>0</v>
      </c>
      <c r="J192" s="187">
        <f t="shared" si="33"/>
        <v>0</v>
      </c>
      <c r="K192" s="188"/>
      <c r="L192" s="190">
        <f t="shared" si="35"/>
        <v>188</v>
      </c>
      <c r="M192" s="190">
        <f t="shared" si="34"/>
        <v>470</v>
      </c>
    </row>
    <row r="193" spans="1:13" ht="12.75" customHeight="1">
      <c r="A193" s="192">
        <f t="shared" si="24"/>
        <v>505</v>
      </c>
      <c r="B193" s="187">
        <f t="shared" si="25"/>
        <v>2</v>
      </c>
      <c r="C193" s="188">
        <f t="shared" si="26"/>
        <v>0</v>
      </c>
      <c r="D193" s="187">
        <f t="shared" si="27"/>
        <v>0</v>
      </c>
      <c r="E193" s="188">
        <f t="shared" si="28"/>
        <v>6</v>
      </c>
      <c r="F193" s="187">
        <f t="shared" si="29"/>
        <v>1</v>
      </c>
      <c r="G193" s="188">
        <f t="shared" si="30"/>
        <v>0</v>
      </c>
      <c r="H193" s="187">
        <f t="shared" si="31"/>
        <v>0</v>
      </c>
      <c r="I193" s="188">
        <f t="shared" si="32"/>
        <v>0</v>
      </c>
      <c r="J193" s="187">
        <f t="shared" si="33"/>
        <v>1</v>
      </c>
      <c r="K193" s="188"/>
      <c r="L193" s="190">
        <f t="shared" si="35"/>
        <v>189</v>
      </c>
      <c r="M193" s="190">
        <f t="shared" si="34"/>
        <v>472.5</v>
      </c>
    </row>
    <row r="194" spans="1:13" ht="12.75" customHeight="1">
      <c r="A194" s="192">
        <f t="shared" si="24"/>
        <v>507.5</v>
      </c>
      <c r="B194" s="187">
        <f t="shared" si="25"/>
        <v>2</v>
      </c>
      <c r="C194" s="188">
        <f t="shared" si="26"/>
        <v>0</v>
      </c>
      <c r="D194" s="187">
        <f t="shared" si="27"/>
        <v>0</v>
      </c>
      <c r="E194" s="188">
        <f t="shared" si="28"/>
        <v>6</v>
      </c>
      <c r="F194" s="187">
        <f t="shared" si="29"/>
        <v>1</v>
      </c>
      <c r="G194" s="188">
        <f t="shared" si="30"/>
        <v>0</v>
      </c>
      <c r="H194" s="187">
        <f t="shared" si="31"/>
        <v>0</v>
      </c>
      <c r="I194" s="188">
        <f t="shared" si="32"/>
        <v>1</v>
      </c>
      <c r="J194" s="187">
        <f t="shared" si="33"/>
        <v>0</v>
      </c>
      <c r="K194" s="188"/>
      <c r="L194" s="190">
        <f t="shared" si="35"/>
        <v>190</v>
      </c>
      <c r="M194" s="190">
        <f t="shared" si="34"/>
        <v>475</v>
      </c>
    </row>
    <row r="195" spans="1:13" ht="12.75" customHeight="1">
      <c r="A195" s="192">
        <f t="shared" si="24"/>
        <v>510</v>
      </c>
      <c r="B195" s="187">
        <f t="shared" si="25"/>
        <v>2</v>
      </c>
      <c r="C195" s="188">
        <f t="shared" si="26"/>
        <v>0</v>
      </c>
      <c r="D195" s="187">
        <f t="shared" si="27"/>
        <v>0</v>
      </c>
      <c r="E195" s="188">
        <f t="shared" si="28"/>
        <v>6</v>
      </c>
      <c r="F195" s="187">
        <f t="shared" si="29"/>
        <v>1</v>
      </c>
      <c r="G195" s="188">
        <f t="shared" si="30"/>
        <v>0</v>
      </c>
      <c r="H195" s="187">
        <f t="shared" si="31"/>
        <v>0</v>
      </c>
      <c r="I195" s="188">
        <f t="shared" si="32"/>
        <v>1</v>
      </c>
      <c r="J195" s="187">
        <f t="shared" si="33"/>
        <v>1</v>
      </c>
      <c r="K195" s="188"/>
      <c r="L195" s="190">
        <f t="shared" si="35"/>
        <v>191</v>
      </c>
      <c r="M195" s="190">
        <f t="shared" si="34"/>
        <v>477.5</v>
      </c>
    </row>
    <row r="196" spans="1:13" ht="12.75" customHeight="1">
      <c r="A196" s="192">
        <f t="shared" si="24"/>
        <v>512.5</v>
      </c>
      <c r="B196" s="187">
        <f t="shared" si="25"/>
        <v>2</v>
      </c>
      <c r="C196" s="188">
        <f t="shared" si="26"/>
        <v>0</v>
      </c>
      <c r="D196" s="187">
        <f t="shared" si="27"/>
        <v>0</v>
      </c>
      <c r="E196" s="188">
        <f t="shared" si="28"/>
        <v>7</v>
      </c>
      <c r="F196" s="187">
        <f t="shared" si="29"/>
        <v>0</v>
      </c>
      <c r="G196" s="188">
        <f t="shared" si="30"/>
        <v>0</v>
      </c>
      <c r="H196" s="187">
        <f t="shared" si="31"/>
        <v>0</v>
      </c>
      <c r="I196" s="188">
        <f t="shared" si="32"/>
        <v>0</v>
      </c>
      <c r="J196" s="187">
        <f t="shared" si="33"/>
        <v>0</v>
      </c>
      <c r="K196" s="188"/>
      <c r="L196" s="190">
        <f t="shared" si="35"/>
        <v>192</v>
      </c>
      <c r="M196" s="190">
        <f t="shared" si="34"/>
        <v>480</v>
      </c>
    </row>
    <row r="197" spans="1:13" ht="12.75" customHeight="1">
      <c r="A197" s="192">
        <f aca="true" t="shared" si="36" ref="A197:A260">IF(M197+$K$2&gt;$L$1,0,M197+$K$2)</f>
        <v>515</v>
      </c>
      <c r="B197" s="187">
        <f aca="true" t="shared" si="37" ref="B197:B260">IF(A197=0,0,MIN($B$1/2,INT(M197/(2*$B$2))))</f>
        <v>2</v>
      </c>
      <c r="C197" s="188">
        <f aca="true" t="shared" si="38" ref="C197:C260">IF(A197=0,0,MIN($C$1/2,INT(($M197-2*$B197*$B$2)/(2*$C$2))))</f>
        <v>0</v>
      </c>
      <c r="D197" s="187">
        <f aca="true" t="shared" si="39" ref="D197:D260">IF(A197=0,0,MIN($D$1/2,INT(($M197-2*$B197*$B$2-2*$C197*$C$2)/(2*$D$2))))</f>
        <v>0</v>
      </c>
      <c r="E197" s="188">
        <f aca="true" t="shared" si="40" ref="E197:E260">IF(A197=0,0,MIN($E$1/2,INT(($M197-2*$B197*$B$2-2*$C197*$C$2-2*$D197*$D$2)/(2*$E$2))))</f>
        <v>7</v>
      </c>
      <c r="F197" s="187">
        <f aca="true" t="shared" si="41" ref="F197:F260">IF(A197=0,0,MIN($F$1/2,INT(($M197-2*$B197*$B$2-2*$C197*$C$2-2*$D197*$D$2-2*$E197*$E$2)/(2*$F$2))))</f>
        <v>0</v>
      </c>
      <c r="G197" s="188">
        <f aca="true" t="shared" si="42" ref="G197:G260">IF(A197=0,0,MIN($G$1/2,INT(($M197-2*$B197*$B$2-2*$C197*$C$2-2*$D197*$D$2-2*$E197*$E$2-2*$F197*$F$2)/(2*$G$2))))</f>
        <v>0</v>
      </c>
      <c r="H197" s="187">
        <f aca="true" t="shared" si="43" ref="H197:H260">IF(A197=0,0,MIN($H$1/2,INT(($M197-2*$B197*$B$2-2*$C197*$C$2-2*$D197*$D$2-2*$E197*$E$2-2*$F197*$F$2-2*$G197*$G$2)/(2*$H$2))))</f>
        <v>0</v>
      </c>
      <c r="I197" s="188">
        <f aca="true" t="shared" si="44" ref="I197:I260">IF(A197=0,0,MIN($I$1/2,INT(($M197-2*$B197*$B$2-2*$C197*$C$2-2*$D197*$D$2-2*$E197*$E$2-2*$F197*$F$2-2*$G197*$G$2-2*$H197*$H$2)/(2*$I$2))))</f>
        <v>0</v>
      </c>
      <c r="J197" s="187">
        <f aca="true" t="shared" si="45" ref="J197:J260">IF(A197=0,0,MIN($J$1/2,INT(($M197-2*$B197*$B$2-2*$C197*$C$2-2*$D197*$D$2-2*$E197*$E$2-2*$F197*$F$2-2*$G197*$G$2-2*$H197*$H$2-2*$I197*$I$2)/(2*$J$2))))</f>
        <v>1</v>
      </c>
      <c r="K197" s="188"/>
      <c r="L197" s="190">
        <f t="shared" si="35"/>
        <v>193</v>
      </c>
      <c r="M197" s="190">
        <f aca="true" t="shared" si="46" ref="M197:M260">IF($A$2="Pounds",5*L197,2.5*L197)</f>
        <v>482.5</v>
      </c>
    </row>
    <row r="198" spans="1:13" ht="12.75" customHeight="1">
      <c r="A198" s="192">
        <f t="shared" si="36"/>
        <v>517.5</v>
      </c>
      <c r="B198" s="187">
        <f t="shared" si="37"/>
        <v>2</v>
      </c>
      <c r="C198" s="188">
        <f t="shared" si="38"/>
        <v>0</v>
      </c>
      <c r="D198" s="187">
        <f t="shared" si="39"/>
        <v>0</v>
      </c>
      <c r="E198" s="188">
        <f t="shared" si="40"/>
        <v>7</v>
      </c>
      <c r="F198" s="187">
        <f t="shared" si="41"/>
        <v>0</v>
      </c>
      <c r="G198" s="188">
        <f t="shared" si="42"/>
        <v>0</v>
      </c>
      <c r="H198" s="187">
        <f t="shared" si="43"/>
        <v>0</v>
      </c>
      <c r="I198" s="188">
        <f t="shared" si="44"/>
        <v>1</v>
      </c>
      <c r="J198" s="187">
        <f t="shared" si="45"/>
        <v>0</v>
      </c>
      <c r="K198" s="188"/>
      <c r="L198" s="190">
        <f t="shared" si="35"/>
        <v>194</v>
      </c>
      <c r="M198" s="190">
        <f t="shared" si="46"/>
        <v>485</v>
      </c>
    </row>
    <row r="199" spans="1:13" ht="12.75" customHeight="1">
      <c r="A199" s="192">
        <f t="shared" si="36"/>
        <v>520</v>
      </c>
      <c r="B199" s="187">
        <f t="shared" si="37"/>
        <v>2</v>
      </c>
      <c r="C199" s="188">
        <f t="shared" si="38"/>
        <v>0</v>
      </c>
      <c r="D199" s="187">
        <f t="shared" si="39"/>
        <v>0</v>
      </c>
      <c r="E199" s="188">
        <f t="shared" si="40"/>
        <v>7</v>
      </c>
      <c r="F199" s="187">
        <f t="shared" si="41"/>
        <v>0</v>
      </c>
      <c r="G199" s="188">
        <f t="shared" si="42"/>
        <v>0</v>
      </c>
      <c r="H199" s="187">
        <f t="shared" si="43"/>
        <v>0</v>
      </c>
      <c r="I199" s="188">
        <f t="shared" si="44"/>
        <v>1</v>
      </c>
      <c r="J199" s="187">
        <f t="shared" si="45"/>
        <v>1</v>
      </c>
      <c r="K199" s="188"/>
      <c r="L199" s="190">
        <f t="shared" si="35"/>
        <v>195</v>
      </c>
      <c r="M199" s="190">
        <f t="shared" si="46"/>
        <v>487.5</v>
      </c>
    </row>
    <row r="200" spans="1:13" ht="12.75" customHeight="1">
      <c r="A200" s="192">
        <f t="shared" si="36"/>
        <v>522.5</v>
      </c>
      <c r="B200" s="187">
        <f t="shared" si="37"/>
        <v>2</v>
      </c>
      <c r="C200" s="188">
        <f t="shared" si="38"/>
        <v>0</v>
      </c>
      <c r="D200" s="187">
        <f t="shared" si="39"/>
        <v>0</v>
      </c>
      <c r="E200" s="188">
        <f t="shared" si="40"/>
        <v>7</v>
      </c>
      <c r="F200" s="187">
        <f t="shared" si="41"/>
        <v>0</v>
      </c>
      <c r="G200" s="188">
        <f t="shared" si="42"/>
        <v>0</v>
      </c>
      <c r="H200" s="187">
        <f t="shared" si="43"/>
        <v>1</v>
      </c>
      <c r="I200" s="188">
        <f t="shared" si="44"/>
        <v>0</v>
      </c>
      <c r="J200" s="187">
        <f t="shared" si="45"/>
        <v>0</v>
      </c>
      <c r="K200" s="188"/>
      <c r="L200" s="190">
        <f t="shared" si="35"/>
        <v>196</v>
      </c>
      <c r="M200" s="190">
        <f t="shared" si="46"/>
        <v>490</v>
      </c>
    </row>
    <row r="201" spans="1:13" ht="12.75" customHeight="1">
      <c r="A201" s="192">
        <f t="shared" si="36"/>
        <v>525</v>
      </c>
      <c r="B201" s="187">
        <f t="shared" si="37"/>
        <v>2</v>
      </c>
      <c r="C201" s="188">
        <f t="shared" si="38"/>
        <v>0</v>
      </c>
      <c r="D201" s="187">
        <f t="shared" si="39"/>
        <v>0</v>
      </c>
      <c r="E201" s="188">
        <f t="shared" si="40"/>
        <v>7</v>
      </c>
      <c r="F201" s="187">
        <f t="shared" si="41"/>
        <v>0</v>
      </c>
      <c r="G201" s="188">
        <f t="shared" si="42"/>
        <v>0</v>
      </c>
      <c r="H201" s="187">
        <f t="shared" si="43"/>
        <v>1</v>
      </c>
      <c r="I201" s="188">
        <f t="shared" si="44"/>
        <v>0</v>
      </c>
      <c r="J201" s="187">
        <f t="shared" si="45"/>
        <v>1</v>
      </c>
      <c r="K201" s="188"/>
      <c r="L201" s="190">
        <f t="shared" si="35"/>
        <v>197</v>
      </c>
      <c r="M201" s="190">
        <f t="shared" si="46"/>
        <v>492.5</v>
      </c>
    </row>
    <row r="202" spans="1:13" ht="12.75" customHeight="1">
      <c r="A202" s="192">
        <f t="shared" si="36"/>
        <v>527.5</v>
      </c>
      <c r="B202" s="187">
        <f t="shared" si="37"/>
        <v>2</v>
      </c>
      <c r="C202" s="188">
        <f t="shared" si="38"/>
        <v>0</v>
      </c>
      <c r="D202" s="187">
        <f t="shared" si="39"/>
        <v>0</v>
      </c>
      <c r="E202" s="188">
        <f t="shared" si="40"/>
        <v>7</v>
      </c>
      <c r="F202" s="187">
        <f t="shared" si="41"/>
        <v>0</v>
      </c>
      <c r="G202" s="188">
        <f t="shared" si="42"/>
        <v>0</v>
      </c>
      <c r="H202" s="187">
        <f t="shared" si="43"/>
        <v>1</v>
      </c>
      <c r="I202" s="188">
        <f t="shared" si="44"/>
        <v>1</v>
      </c>
      <c r="J202" s="187">
        <f t="shared" si="45"/>
        <v>0</v>
      </c>
      <c r="K202" s="188"/>
      <c r="L202" s="190">
        <f t="shared" si="35"/>
        <v>198</v>
      </c>
      <c r="M202" s="190">
        <f t="shared" si="46"/>
        <v>495</v>
      </c>
    </row>
    <row r="203" spans="1:13" ht="12.75" customHeight="1">
      <c r="A203" s="192">
        <f t="shared" si="36"/>
        <v>530</v>
      </c>
      <c r="B203" s="187">
        <f t="shared" si="37"/>
        <v>2</v>
      </c>
      <c r="C203" s="188">
        <f t="shared" si="38"/>
        <v>0</v>
      </c>
      <c r="D203" s="187">
        <f t="shared" si="39"/>
        <v>0</v>
      </c>
      <c r="E203" s="188">
        <f t="shared" si="40"/>
        <v>7</v>
      </c>
      <c r="F203" s="187">
        <f t="shared" si="41"/>
        <v>0</v>
      </c>
      <c r="G203" s="188">
        <f t="shared" si="42"/>
        <v>0</v>
      </c>
      <c r="H203" s="187">
        <f t="shared" si="43"/>
        <v>1</v>
      </c>
      <c r="I203" s="188">
        <f t="shared" si="44"/>
        <v>1</v>
      </c>
      <c r="J203" s="187">
        <f t="shared" si="45"/>
        <v>1</v>
      </c>
      <c r="K203" s="188"/>
      <c r="L203" s="190">
        <f t="shared" si="35"/>
        <v>199</v>
      </c>
      <c r="M203" s="190">
        <f t="shared" si="46"/>
        <v>497.5</v>
      </c>
    </row>
    <row r="204" spans="1:13" ht="12.75" customHeight="1">
      <c r="A204" s="192">
        <f t="shared" si="36"/>
        <v>532.5</v>
      </c>
      <c r="B204" s="187">
        <f t="shared" si="37"/>
        <v>2</v>
      </c>
      <c r="C204" s="188">
        <f t="shared" si="38"/>
        <v>0</v>
      </c>
      <c r="D204" s="187">
        <f t="shared" si="39"/>
        <v>0</v>
      </c>
      <c r="E204" s="188">
        <f t="shared" si="40"/>
        <v>7</v>
      </c>
      <c r="F204" s="187">
        <f t="shared" si="41"/>
        <v>0</v>
      </c>
      <c r="G204" s="188">
        <f t="shared" si="42"/>
        <v>1</v>
      </c>
      <c r="H204" s="187">
        <f t="shared" si="43"/>
        <v>0</v>
      </c>
      <c r="I204" s="188">
        <f t="shared" si="44"/>
        <v>0</v>
      </c>
      <c r="J204" s="187">
        <f t="shared" si="45"/>
        <v>0</v>
      </c>
      <c r="K204" s="188"/>
      <c r="L204" s="190">
        <f t="shared" si="35"/>
        <v>200</v>
      </c>
      <c r="M204" s="190">
        <f t="shared" si="46"/>
        <v>500</v>
      </c>
    </row>
    <row r="205" spans="1:13" ht="12.75" customHeight="1">
      <c r="A205" s="192">
        <f t="shared" si="36"/>
        <v>535</v>
      </c>
      <c r="B205" s="187">
        <f t="shared" si="37"/>
        <v>2</v>
      </c>
      <c r="C205" s="188">
        <f t="shared" si="38"/>
        <v>0</v>
      </c>
      <c r="D205" s="187">
        <f t="shared" si="39"/>
        <v>0</v>
      </c>
      <c r="E205" s="188">
        <f t="shared" si="40"/>
        <v>7</v>
      </c>
      <c r="F205" s="187">
        <f t="shared" si="41"/>
        <v>0</v>
      </c>
      <c r="G205" s="188">
        <f t="shared" si="42"/>
        <v>1</v>
      </c>
      <c r="H205" s="187">
        <f t="shared" si="43"/>
        <v>0</v>
      </c>
      <c r="I205" s="188">
        <f t="shared" si="44"/>
        <v>0</v>
      </c>
      <c r="J205" s="187">
        <f t="shared" si="45"/>
        <v>1</v>
      </c>
      <c r="K205" s="188"/>
      <c r="L205" s="190">
        <f aca="true" t="shared" si="47" ref="L205:L260">L204+1</f>
        <v>201</v>
      </c>
      <c r="M205" s="190">
        <f t="shared" si="46"/>
        <v>502.5</v>
      </c>
    </row>
    <row r="206" spans="1:13" ht="12.75" customHeight="1">
      <c r="A206" s="192">
        <f t="shared" si="36"/>
        <v>537.5</v>
      </c>
      <c r="B206" s="187">
        <f t="shared" si="37"/>
        <v>2</v>
      </c>
      <c r="C206" s="188">
        <f t="shared" si="38"/>
        <v>0</v>
      </c>
      <c r="D206" s="187">
        <f t="shared" si="39"/>
        <v>0</v>
      </c>
      <c r="E206" s="188">
        <f t="shared" si="40"/>
        <v>7</v>
      </c>
      <c r="F206" s="187">
        <f t="shared" si="41"/>
        <v>0</v>
      </c>
      <c r="G206" s="188">
        <f t="shared" si="42"/>
        <v>1</v>
      </c>
      <c r="H206" s="187">
        <f t="shared" si="43"/>
        <v>0</v>
      </c>
      <c r="I206" s="188">
        <f t="shared" si="44"/>
        <v>1</v>
      </c>
      <c r="J206" s="187">
        <f t="shared" si="45"/>
        <v>0</v>
      </c>
      <c r="K206" s="188"/>
      <c r="L206" s="190">
        <f t="shared" si="47"/>
        <v>202</v>
      </c>
      <c r="M206" s="190">
        <f t="shared" si="46"/>
        <v>505</v>
      </c>
    </row>
    <row r="207" spans="1:13" ht="12.75" customHeight="1">
      <c r="A207" s="192">
        <f t="shared" si="36"/>
        <v>540</v>
      </c>
      <c r="B207" s="187">
        <f t="shared" si="37"/>
        <v>2</v>
      </c>
      <c r="C207" s="188">
        <f t="shared" si="38"/>
        <v>0</v>
      </c>
      <c r="D207" s="187">
        <f t="shared" si="39"/>
        <v>0</v>
      </c>
      <c r="E207" s="188">
        <f t="shared" si="40"/>
        <v>7</v>
      </c>
      <c r="F207" s="187">
        <f t="shared" si="41"/>
        <v>0</v>
      </c>
      <c r="G207" s="188">
        <f t="shared" si="42"/>
        <v>1</v>
      </c>
      <c r="H207" s="187">
        <f t="shared" si="43"/>
        <v>0</v>
      </c>
      <c r="I207" s="188">
        <f t="shared" si="44"/>
        <v>1</v>
      </c>
      <c r="J207" s="187">
        <f t="shared" si="45"/>
        <v>1</v>
      </c>
      <c r="K207" s="188"/>
      <c r="L207" s="190">
        <f t="shared" si="47"/>
        <v>203</v>
      </c>
      <c r="M207" s="190">
        <f t="shared" si="46"/>
        <v>507.5</v>
      </c>
    </row>
    <row r="208" spans="1:13" ht="12.75" customHeight="1">
      <c r="A208" s="192">
        <f t="shared" si="36"/>
        <v>542.5</v>
      </c>
      <c r="B208" s="187">
        <f t="shared" si="37"/>
        <v>2</v>
      </c>
      <c r="C208" s="188">
        <f t="shared" si="38"/>
        <v>0</v>
      </c>
      <c r="D208" s="187">
        <f t="shared" si="39"/>
        <v>0</v>
      </c>
      <c r="E208" s="188">
        <f t="shared" si="40"/>
        <v>7</v>
      </c>
      <c r="F208" s="187">
        <f t="shared" si="41"/>
        <v>1</v>
      </c>
      <c r="G208" s="188">
        <f t="shared" si="42"/>
        <v>0</v>
      </c>
      <c r="H208" s="187">
        <f t="shared" si="43"/>
        <v>0</v>
      </c>
      <c r="I208" s="188">
        <f t="shared" si="44"/>
        <v>0</v>
      </c>
      <c r="J208" s="187">
        <f t="shared" si="45"/>
        <v>0</v>
      </c>
      <c r="K208" s="188"/>
      <c r="L208" s="190">
        <f t="shared" si="47"/>
        <v>204</v>
      </c>
      <c r="M208" s="190">
        <f t="shared" si="46"/>
        <v>510</v>
      </c>
    </row>
    <row r="209" spans="1:13" ht="12.75" customHeight="1">
      <c r="A209" s="192">
        <f t="shared" si="36"/>
        <v>545</v>
      </c>
      <c r="B209" s="187">
        <f t="shared" si="37"/>
        <v>2</v>
      </c>
      <c r="C209" s="188">
        <f t="shared" si="38"/>
        <v>0</v>
      </c>
      <c r="D209" s="187">
        <f t="shared" si="39"/>
        <v>0</v>
      </c>
      <c r="E209" s="188">
        <f t="shared" si="40"/>
        <v>7</v>
      </c>
      <c r="F209" s="187">
        <f t="shared" si="41"/>
        <v>1</v>
      </c>
      <c r="G209" s="188">
        <f t="shared" si="42"/>
        <v>0</v>
      </c>
      <c r="H209" s="187">
        <f t="shared" si="43"/>
        <v>0</v>
      </c>
      <c r="I209" s="188">
        <f t="shared" si="44"/>
        <v>0</v>
      </c>
      <c r="J209" s="187">
        <f t="shared" si="45"/>
        <v>1</v>
      </c>
      <c r="K209" s="188"/>
      <c r="L209" s="190">
        <f t="shared" si="47"/>
        <v>205</v>
      </c>
      <c r="M209" s="190">
        <f t="shared" si="46"/>
        <v>512.5</v>
      </c>
    </row>
    <row r="210" spans="1:13" ht="12.75" customHeight="1">
      <c r="A210" s="192">
        <f t="shared" si="36"/>
        <v>547.5</v>
      </c>
      <c r="B210" s="187">
        <f t="shared" si="37"/>
        <v>2</v>
      </c>
      <c r="C210" s="188">
        <f t="shared" si="38"/>
        <v>0</v>
      </c>
      <c r="D210" s="187">
        <f t="shared" si="39"/>
        <v>0</v>
      </c>
      <c r="E210" s="188">
        <f t="shared" si="40"/>
        <v>7</v>
      </c>
      <c r="F210" s="187">
        <f t="shared" si="41"/>
        <v>1</v>
      </c>
      <c r="G210" s="188">
        <f t="shared" si="42"/>
        <v>0</v>
      </c>
      <c r="H210" s="187">
        <f t="shared" si="43"/>
        <v>0</v>
      </c>
      <c r="I210" s="188">
        <f t="shared" si="44"/>
        <v>1</v>
      </c>
      <c r="J210" s="187">
        <f t="shared" si="45"/>
        <v>0</v>
      </c>
      <c r="K210" s="188"/>
      <c r="L210" s="190">
        <f t="shared" si="47"/>
        <v>206</v>
      </c>
      <c r="M210" s="190">
        <f t="shared" si="46"/>
        <v>515</v>
      </c>
    </row>
    <row r="211" spans="1:13" ht="12.75" customHeight="1">
      <c r="A211" s="192">
        <f t="shared" si="36"/>
        <v>550</v>
      </c>
      <c r="B211" s="187">
        <f t="shared" si="37"/>
        <v>2</v>
      </c>
      <c r="C211" s="188">
        <f t="shared" si="38"/>
        <v>0</v>
      </c>
      <c r="D211" s="187">
        <f t="shared" si="39"/>
        <v>0</v>
      </c>
      <c r="E211" s="188">
        <f t="shared" si="40"/>
        <v>7</v>
      </c>
      <c r="F211" s="187">
        <f t="shared" si="41"/>
        <v>1</v>
      </c>
      <c r="G211" s="188">
        <f t="shared" si="42"/>
        <v>0</v>
      </c>
      <c r="H211" s="187">
        <f t="shared" si="43"/>
        <v>0</v>
      </c>
      <c r="I211" s="188">
        <f t="shared" si="44"/>
        <v>1</v>
      </c>
      <c r="J211" s="187">
        <f t="shared" si="45"/>
        <v>1</v>
      </c>
      <c r="K211" s="188"/>
      <c r="L211" s="190">
        <f t="shared" si="47"/>
        <v>207</v>
      </c>
      <c r="M211" s="190">
        <f t="shared" si="46"/>
        <v>517.5</v>
      </c>
    </row>
    <row r="212" spans="1:13" ht="12.75" customHeight="1">
      <c r="A212" s="192">
        <f t="shared" si="36"/>
        <v>552.5</v>
      </c>
      <c r="B212" s="187">
        <f t="shared" si="37"/>
        <v>2</v>
      </c>
      <c r="C212" s="188">
        <f t="shared" si="38"/>
        <v>0</v>
      </c>
      <c r="D212" s="187">
        <f t="shared" si="39"/>
        <v>0</v>
      </c>
      <c r="E212" s="188">
        <f t="shared" si="40"/>
        <v>8</v>
      </c>
      <c r="F212" s="187">
        <f t="shared" si="41"/>
        <v>0</v>
      </c>
      <c r="G212" s="188">
        <f t="shared" si="42"/>
        <v>0</v>
      </c>
      <c r="H212" s="187">
        <f t="shared" si="43"/>
        <v>0</v>
      </c>
      <c r="I212" s="188">
        <f t="shared" si="44"/>
        <v>0</v>
      </c>
      <c r="J212" s="187">
        <f t="shared" si="45"/>
        <v>0</v>
      </c>
      <c r="K212" s="188"/>
      <c r="L212" s="190">
        <f t="shared" si="47"/>
        <v>208</v>
      </c>
      <c r="M212" s="190">
        <f t="shared" si="46"/>
        <v>520</v>
      </c>
    </row>
    <row r="213" spans="1:13" ht="12.75" customHeight="1">
      <c r="A213" s="192">
        <f t="shared" si="36"/>
        <v>555</v>
      </c>
      <c r="B213" s="187">
        <f t="shared" si="37"/>
        <v>2</v>
      </c>
      <c r="C213" s="188">
        <f t="shared" si="38"/>
        <v>0</v>
      </c>
      <c r="D213" s="187">
        <f t="shared" si="39"/>
        <v>0</v>
      </c>
      <c r="E213" s="188">
        <f t="shared" si="40"/>
        <v>8</v>
      </c>
      <c r="F213" s="187">
        <f t="shared" si="41"/>
        <v>0</v>
      </c>
      <c r="G213" s="188">
        <f t="shared" si="42"/>
        <v>0</v>
      </c>
      <c r="H213" s="187">
        <f t="shared" si="43"/>
        <v>0</v>
      </c>
      <c r="I213" s="188">
        <f t="shared" si="44"/>
        <v>0</v>
      </c>
      <c r="J213" s="187">
        <f t="shared" si="45"/>
        <v>1</v>
      </c>
      <c r="K213" s="188"/>
      <c r="L213" s="190">
        <f t="shared" si="47"/>
        <v>209</v>
      </c>
      <c r="M213" s="190">
        <f t="shared" si="46"/>
        <v>522.5</v>
      </c>
    </row>
    <row r="214" spans="1:13" ht="12.75" customHeight="1">
      <c r="A214" s="192">
        <f t="shared" si="36"/>
        <v>557.5</v>
      </c>
      <c r="B214" s="187">
        <f t="shared" si="37"/>
        <v>2</v>
      </c>
      <c r="C214" s="188">
        <f t="shared" si="38"/>
        <v>0</v>
      </c>
      <c r="D214" s="187">
        <f t="shared" si="39"/>
        <v>0</v>
      </c>
      <c r="E214" s="188">
        <f t="shared" si="40"/>
        <v>8</v>
      </c>
      <c r="F214" s="187">
        <f t="shared" si="41"/>
        <v>0</v>
      </c>
      <c r="G214" s="188">
        <f t="shared" si="42"/>
        <v>0</v>
      </c>
      <c r="H214" s="187">
        <f t="shared" si="43"/>
        <v>0</v>
      </c>
      <c r="I214" s="188">
        <f t="shared" si="44"/>
        <v>1</v>
      </c>
      <c r="J214" s="187">
        <f t="shared" si="45"/>
        <v>0</v>
      </c>
      <c r="K214" s="188"/>
      <c r="L214" s="190">
        <f t="shared" si="47"/>
        <v>210</v>
      </c>
      <c r="M214" s="190">
        <f t="shared" si="46"/>
        <v>525</v>
      </c>
    </row>
    <row r="215" spans="1:13" ht="12.75" customHeight="1">
      <c r="A215" s="192">
        <f t="shared" si="36"/>
        <v>560</v>
      </c>
      <c r="B215" s="187">
        <f t="shared" si="37"/>
        <v>2</v>
      </c>
      <c r="C215" s="188">
        <f t="shared" si="38"/>
        <v>0</v>
      </c>
      <c r="D215" s="187">
        <f t="shared" si="39"/>
        <v>0</v>
      </c>
      <c r="E215" s="188">
        <f t="shared" si="40"/>
        <v>8</v>
      </c>
      <c r="F215" s="187">
        <f t="shared" si="41"/>
        <v>0</v>
      </c>
      <c r="G215" s="188">
        <f t="shared" si="42"/>
        <v>0</v>
      </c>
      <c r="H215" s="187">
        <f t="shared" si="43"/>
        <v>0</v>
      </c>
      <c r="I215" s="188">
        <f t="shared" si="44"/>
        <v>1</v>
      </c>
      <c r="J215" s="187">
        <f t="shared" si="45"/>
        <v>1</v>
      </c>
      <c r="K215" s="188"/>
      <c r="L215" s="190">
        <f t="shared" si="47"/>
        <v>211</v>
      </c>
      <c r="M215" s="190">
        <f t="shared" si="46"/>
        <v>527.5</v>
      </c>
    </row>
    <row r="216" spans="1:13" ht="12.75" customHeight="1">
      <c r="A216" s="192">
        <f t="shared" si="36"/>
        <v>562.5</v>
      </c>
      <c r="B216" s="187">
        <f t="shared" si="37"/>
        <v>2</v>
      </c>
      <c r="C216" s="188">
        <f t="shared" si="38"/>
        <v>0</v>
      </c>
      <c r="D216" s="187">
        <f t="shared" si="39"/>
        <v>0</v>
      </c>
      <c r="E216" s="188">
        <f t="shared" si="40"/>
        <v>8</v>
      </c>
      <c r="F216" s="187">
        <f t="shared" si="41"/>
        <v>0</v>
      </c>
      <c r="G216" s="188">
        <f t="shared" si="42"/>
        <v>0</v>
      </c>
      <c r="H216" s="187">
        <f t="shared" si="43"/>
        <v>1</v>
      </c>
      <c r="I216" s="188">
        <f t="shared" si="44"/>
        <v>0</v>
      </c>
      <c r="J216" s="187">
        <f t="shared" si="45"/>
        <v>0</v>
      </c>
      <c r="K216" s="188"/>
      <c r="L216" s="190">
        <f t="shared" si="47"/>
        <v>212</v>
      </c>
      <c r="M216" s="190">
        <f t="shared" si="46"/>
        <v>530</v>
      </c>
    </row>
    <row r="217" spans="1:13" ht="12.75" customHeight="1">
      <c r="A217" s="192">
        <f t="shared" si="36"/>
        <v>565</v>
      </c>
      <c r="B217" s="187">
        <f t="shared" si="37"/>
        <v>2</v>
      </c>
      <c r="C217" s="188">
        <f t="shared" si="38"/>
        <v>0</v>
      </c>
      <c r="D217" s="187">
        <f t="shared" si="39"/>
        <v>0</v>
      </c>
      <c r="E217" s="188">
        <f t="shared" si="40"/>
        <v>8</v>
      </c>
      <c r="F217" s="187">
        <f t="shared" si="41"/>
        <v>0</v>
      </c>
      <c r="G217" s="188">
        <f t="shared" si="42"/>
        <v>0</v>
      </c>
      <c r="H217" s="187">
        <f t="shared" si="43"/>
        <v>1</v>
      </c>
      <c r="I217" s="188">
        <f t="shared" si="44"/>
        <v>0</v>
      </c>
      <c r="J217" s="187">
        <f t="shared" si="45"/>
        <v>1</v>
      </c>
      <c r="K217" s="188"/>
      <c r="L217" s="190">
        <f t="shared" si="47"/>
        <v>213</v>
      </c>
      <c r="M217" s="190">
        <f t="shared" si="46"/>
        <v>532.5</v>
      </c>
    </row>
    <row r="218" spans="1:13" ht="12.75" customHeight="1">
      <c r="A218" s="192">
        <f t="shared" si="36"/>
        <v>567.5</v>
      </c>
      <c r="B218" s="187">
        <f t="shared" si="37"/>
        <v>2</v>
      </c>
      <c r="C218" s="188">
        <f t="shared" si="38"/>
        <v>0</v>
      </c>
      <c r="D218" s="187">
        <f t="shared" si="39"/>
        <v>0</v>
      </c>
      <c r="E218" s="188">
        <f t="shared" si="40"/>
        <v>8</v>
      </c>
      <c r="F218" s="187">
        <f t="shared" si="41"/>
        <v>0</v>
      </c>
      <c r="G218" s="188">
        <f t="shared" si="42"/>
        <v>0</v>
      </c>
      <c r="H218" s="187">
        <f t="shared" si="43"/>
        <v>1</v>
      </c>
      <c r="I218" s="188">
        <f t="shared" si="44"/>
        <v>1</v>
      </c>
      <c r="J218" s="187">
        <f t="shared" si="45"/>
        <v>0</v>
      </c>
      <c r="K218" s="188"/>
      <c r="L218" s="190">
        <f t="shared" si="47"/>
        <v>214</v>
      </c>
      <c r="M218" s="190">
        <f t="shared" si="46"/>
        <v>535</v>
      </c>
    </row>
    <row r="219" spans="1:13" ht="12.75" customHeight="1">
      <c r="A219" s="192">
        <f t="shared" si="36"/>
        <v>570</v>
      </c>
      <c r="B219" s="187">
        <f t="shared" si="37"/>
        <v>2</v>
      </c>
      <c r="C219" s="188">
        <f t="shared" si="38"/>
        <v>0</v>
      </c>
      <c r="D219" s="187">
        <f t="shared" si="39"/>
        <v>0</v>
      </c>
      <c r="E219" s="188">
        <f t="shared" si="40"/>
        <v>8</v>
      </c>
      <c r="F219" s="187">
        <f t="shared" si="41"/>
        <v>0</v>
      </c>
      <c r="G219" s="188">
        <f t="shared" si="42"/>
        <v>0</v>
      </c>
      <c r="H219" s="187">
        <f t="shared" si="43"/>
        <v>1</v>
      </c>
      <c r="I219" s="188">
        <f t="shared" si="44"/>
        <v>1</v>
      </c>
      <c r="J219" s="187">
        <f t="shared" si="45"/>
        <v>1</v>
      </c>
      <c r="K219" s="188"/>
      <c r="L219" s="190">
        <f t="shared" si="47"/>
        <v>215</v>
      </c>
      <c r="M219" s="190">
        <f t="shared" si="46"/>
        <v>537.5</v>
      </c>
    </row>
    <row r="220" spans="1:13" ht="12.75" customHeight="1">
      <c r="A220" s="192">
        <f t="shared" si="36"/>
        <v>572.5</v>
      </c>
      <c r="B220" s="187">
        <f t="shared" si="37"/>
        <v>2</v>
      </c>
      <c r="C220" s="188">
        <f t="shared" si="38"/>
        <v>0</v>
      </c>
      <c r="D220" s="187">
        <f t="shared" si="39"/>
        <v>0</v>
      </c>
      <c r="E220" s="188">
        <f t="shared" si="40"/>
        <v>8</v>
      </c>
      <c r="F220" s="187">
        <f t="shared" si="41"/>
        <v>0</v>
      </c>
      <c r="G220" s="188">
        <f t="shared" si="42"/>
        <v>1</v>
      </c>
      <c r="H220" s="187">
        <f t="shared" si="43"/>
        <v>0</v>
      </c>
      <c r="I220" s="188">
        <f t="shared" si="44"/>
        <v>0</v>
      </c>
      <c r="J220" s="187">
        <f t="shared" si="45"/>
        <v>0</v>
      </c>
      <c r="K220" s="188"/>
      <c r="L220" s="190">
        <f t="shared" si="47"/>
        <v>216</v>
      </c>
      <c r="M220" s="190">
        <f t="shared" si="46"/>
        <v>540</v>
      </c>
    </row>
    <row r="221" spans="1:13" ht="12.75" customHeight="1">
      <c r="A221" s="192">
        <f t="shared" si="36"/>
        <v>575</v>
      </c>
      <c r="B221" s="187">
        <f t="shared" si="37"/>
        <v>2</v>
      </c>
      <c r="C221" s="188">
        <f t="shared" si="38"/>
        <v>0</v>
      </c>
      <c r="D221" s="187">
        <f t="shared" si="39"/>
        <v>0</v>
      </c>
      <c r="E221" s="188">
        <f t="shared" si="40"/>
        <v>8</v>
      </c>
      <c r="F221" s="187">
        <f t="shared" si="41"/>
        <v>0</v>
      </c>
      <c r="G221" s="188">
        <f t="shared" si="42"/>
        <v>1</v>
      </c>
      <c r="H221" s="187">
        <f t="shared" si="43"/>
        <v>0</v>
      </c>
      <c r="I221" s="188">
        <f t="shared" si="44"/>
        <v>0</v>
      </c>
      <c r="J221" s="187">
        <f t="shared" si="45"/>
        <v>1</v>
      </c>
      <c r="K221" s="188"/>
      <c r="L221" s="190">
        <f t="shared" si="47"/>
        <v>217</v>
      </c>
      <c r="M221" s="190">
        <f t="shared" si="46"/>
        <v>542.5</v>
      </c>
    </row>
    <row r="222" spans="1:13" ht="12.75" customHeight="1">
      <c r="A222" s="192">
        <f t="shared" si="36"/>
        <v>577.5</v>
      </c>
      <c r="B222" s="187">
        <f t="shared" si="37"/>
        <v>2</v>
      </c>
      <c r="C222" s="188">
        <f t="shared" si="38"/>
        <v>0</v>
      </c>
      <c r="D222" s="187">
        <f t="shared" si="39"/>
        <v>0</v>
      </c>
      <c r="E222" s="188">
        <f t="shared" si="40"/>
        <v>8</v>
      </c>
      <c r="F222" s="187">
        <f t="shared" si="41"/>
        <v>0</v>
      </c>
      <c r="G222" s="188">
        <f t="shared" si="42"/>
        <v>1</v>
      </c>
      <c r="H222" s="187">
        <f t="shared" si="43"/>
        <v>0</v>
      </c>
      <c r="I222" s="188">
        <f t="shared" si="44"/>
        <v>1</v>
      </c>
      <c r="J222" s="187">
        <f t="shared" si="45"/>
        <v>0</v>
      </c>
      <c r="K222" s="188"/>
      <c r="L222" s="190">
        <f t="shared" si="47"/>
        <v>218</v>
      </c>
      <c r="M222" s="190">
        <f t="shared" si="46"/>
        <v>545</v>
      </c>
    </row>
    <row r="223" spans="1:13" ht="12.75" customHeight="1">
      <c r="A223" s="192">
        <f t="shared" si="36"/>
        <v>580</v>
      </c>
      <c r="B223" s="187">
        <f t="shared" si="37"/>
        <v>2</v>
      </c>
      <c r="C223" s="188">
        <f t="shared" si="38"/>
        <v>0</v>
      </c>
      <c r="D223" s="187">
        <f t="shared" si="39"/>
        <v>0</v>
      </c>
      <c r="E223" s="188">
        <f t="shared" si="40"/>
        <v>8</v>
      </c>
      <c r="F223" s="187">
        <f t="shared" si="41"/>
        <v>0</v>
      </c>
      <c r="G223" s="188">
        <f t="shared" si="42"/>
        <v>1</v>
      </c>
      <c r="H223" s="187">
        <f t="shared" si="43"/>
        <v>0</v>
      </c>
      <c r="I223" s="188">
        <f t="shared" si="44"/>
        <v>1</v>
      </c>
      <c r="J223" s="187">
        <f t="shared" si="45"/>
        <v>1</v>
      </c>
      <c r="K223" s="188"/>
      <c r="L223" s="190">
        <f t="shared" si="47"/>
        <v>219</v>
      </c>
      <c r="M223" s="190">
        <f t="shared" si="46"/>
        <v>547.5</v>
      </c>
    </row>
    <row r="224" spans="1:13" ht="12.75" customHeight="1">
      <c r="A224" s="192">
        <f t="shared" si="36"/>
        <v>582.5</v>
      </c>
      <c r="B224" s="187">
        <f t="shared" si="37"/>
        <v>2</v>
      </c>
      <c r="C224" s="188">
        <f t="shared" si="38"/>
        <v>0</v>
      </c>
      <c r="D224" s="187">
        <f t="shared" si="39"/>
        <v>0</v>
      </c>
      <c r="E224" s="188">
        <f t="shared" si="40"/>
        <v>8</v>
      </c>
      <c r="F224" s="187">
        <f t="shared" si="41"/>
        <v>1</v>
      </c>
      <c r="G224" s="188">
        <f t="shared" si="42"/>
        <v>0</v>
      </c>
      <c r="H224" s="187">
        <f t="shared" si="43"/>
        <v>0</v>
      </c>
      <c r="I224" s="188">
        <f t="shared" si="44"/>
        <v>0</v>
      </c>
      <c r="J224" s="187">
        <f t="shared" si="45"/>
        <v>0</v>
      </c>
      <c r="K224" s="188"/>
      <c r="L224" s="190">
        <f t="shared" si="47"/>
        <v>220</v>
      </c>
      <c r="M224" s="190">
        <f t="shared" si="46"/>
        <v>550</v>
      </c>
    </row>
    <row r="225" spans="1:13" ht="12.75" customHeight="1">
      <c r="A225" s="192">
        <f t="shared" si="36"/>
        <v>585</v>
      </c>
      <c r="B225" s="187">
        <f t="shared" si="37"/>
        <v>2</v>
      </c>
      <c r="C225" s="188">
        <f t="shared" si="38"/>
        <v>0</v>
      </c>
      <c r="D225" s="187">
        <f t="shared" si="39"/>
        <v>0</v>
      </c>
      <c r="E225" s="188">
        <f t="shared" si="40"/>
        <v>8</v>
      </c>
      <c r="F225" s="187">
        <f t="shared" si="41"/>
        <v>1</v>
      </c>
      <c r="G225" s="188">
        <f t="shared" si="42"/>
        <v>0</v>
      </c>
      <c r="H225" s="187">
        <f t="shared" si="43"/>
        <v>0</v>
      </c>
      <c r="I225" s="188">
        <f t="shared" si="44"/>
        <v>0</v>
      </c>
      <c r="J225" s="187">
        <f t="shared" si="45"/>
        <v>1</v>
      </c>
      <c r="K225" s="188"/>
      <c r="L225" s="190">
        <f t="shared" si="47"/>
        <v>221</v>
      </c>
      <c r="M225" s="190">
        <f t="shared" si="46"/>
        <v>552.5</v>
      </c>
    </row>
    <row r="226" spans="1:13" ht="12.75" customHeight="1">
      <c r="A226" s="192">
        <f t="shared" si="36"/>
        <v>587.5</v>
      </c>
      <c r="B226" s="187">
        <f t="shared" si="37"/>
        <v>2</v>
      </c>
      <c r="C226" s="188">
        <f t="shared" si="38"/>
        <v>0</v>
      </c>
      <c r="D226" s="187">
        <f t="shared" si="39"/>
        <v>0</v>
      </c>
      <c r="E226" s="188">
        <f t="shared" si="40"/>
        <v>8</v>
      </c>
      <c r="F226" s="187">
        <f t="shared" si="41"/>
        <v>1</v>
      </c>
      <c r="G226" s="188">
        <f t="shared" si="42"/>
        <v>0</v>
      </c>
      <c r="H226" s="187">
        <f t="shared" si="43"/>
        <v>0</v>
      </c>
      <c r="I226" s="188">
        <f t="shared" si="44"/>
        <v>1</v>
      </c>
      <c r="J226" s="187">
        <f t="shared" si="45"/>
        <v>0</v>
      </c>
      <c r="K226" s="188"/>
      <c r="L226" s="190">
        <f t="shared" si="47"/>
        <v>222</v>
      </c>
      <c r="M226" s="190">
        <f t="shared" si="46"/>
        <v>555</v>
      </c>
    </row>
    <row r="227" spans="1:13" ht="12.75" customHeight="1">
      <c r="A227" s="192">
        <f t="shared" si="36"/>
        <v>590</v>
      </c>
      <c r="B227" s="187">
        <f t="shared" si="37"/>
        <v>2</v>
      </c>
      <c r="C227" s="188">
        <f t="shared" si="38"/>
        <v>0</v>
      </c>
      <c r="D227" s="187">
        <f t="shared" si="39"/>
        <v>0</v>
      </c>
      <c r="E227" s="188">
        <f t="shared" si="40"/>
        <v>8</v>
      </c>
      <c r="F227" s="187">
        <f t="shared" si="41"/>
        <v>1</v>
      </c>
      <c r="G227" s="188">
        <f t="shared" si="42"/>
        <v>0</v>
      </c>
      <c r="H227" s="187">
        <f t="shared" si="43"/>
        <v>0</v>
      </c>
      <c r="I227" s="188">
        <f t="shared" si="44"/>
        <v>1</v>
      </c>
      <c r="J227" s="187">
        <f t="shared" si="45"/>
        <v>1</v>
      </c>
      <c r="K227" s="188"/>
      <c r="L227" s="190">
        <f t="shared" si="47"/>
        <v>223</v>
      </c>
      <c r="M227" s="190">
        <f t="shared" si="46"/>
        <v>557.5</v>
      </c>
    </row>
    <row r="228" spans="1:13" ht="12.75" customHeight="1">
      <c r="A228" s="192">
        <f t="shared" si="36"/>
        <v>592.5</v>
      </c>
      <c r="B228" s="187">
        <f t="shared" si="37"/>
        <v>2</v>
      </c>
      <c r="C228" s="188">
        <f t="shared" si="38"/>
        <v>0</v>
      </c>
      <c r="D228" s="187">
        <f t="shared" si="39"/>
        <v>0</v>
      </c>
      <c r="E228" s="188">
        <f t="shared" si="40"/>
        <v>8</v>
      </c>
      <c r="F228" s="187">
        <f t="shared" si="41"/>
        <v>1</v>
      </c>
      <c r="G228" s="188">
        <f t="shared" si="42"/>
        <v>0</v>
      </c>
      <c r="H228" s="187">
        <f t="shared" si="43"/>
        <v>1</v>
      </c>
      <c r="I228" s="188">
        <f t="shared" si="44"/>
        <v>0</v>
      </c>
      <c r="J228" s="187">
        <f t="shared" si="45"/>
        <v>0</v>
      </c>
      <c r="K228" s="188"/>
      <c r="L228" s="190">
        <f t="shared" si="47"/>
        <v>224</v>
      </c>
      <c r="M228" s="190">
        <f t="shared" si="46"/>
        <v>560</v>
      </c>
    </row>
    <row r="229" spans="1:13" ht="12.75" customHeight="1">
      <c r="A229" s="192">
        <f t="shared" si="36"/>
        <v>595</v>
      </c>
      <c r="B229" s="187">
        <f t="shared" si="37"/>
        <v>2</v>
      </c>
      <c r="C229" s="188">
        <f t="shared" si="38"/>
        <v>0</v>
      </c>
      <c r="D229" s="187">
        <f t="shared" si="39"/>
        <v>0</v>
      </c>
      <c r="E229" s="188">
        <f t="shared" si="40"/>
        <v>8</v>
      </c>
      <c r="F229" s="187">
        <f t="shared" si="41"/>
        <v>1</v>
      </c>
      <c r="G229" s="188">
        <f t="shared" si="42"/>
        <v>0</v>
      </c>
      <c r="H229" s="187">
        <f t="shared" si="43"/>
        <v>1</v>
      </c>
      <c r="I229" s="188">
        <f t="shared" si="44"/>
        <v>0</v>
      </c>
      <c r="J229" s="187">
        <f t="shared" si="45"/>
        <v>1</v>
      </c>
      <c r="K229" s="188"/>
      <c r="L229" s="190">
        <f t="shared" si="47"/>
        <v>225</v>
      </c>
      <c r="M229" s="190">
        <f t="shared" si="46"/>
        <v>562.5</v>
      </c>
    </row>
    <row r="230" spans="1:13" ht="12.75" customHeight="1">
      <c r="A230" s="192">
        <f t="shared" si="36"/>
        <v>597.5</v>
      </c>
      <c r="B230" s="187">
        <f t="shared" si="37"/>
        <v>2</v>
      </c>
      <c r="C230" s="188">
        <f t="shared" si="38"/>
        <v>0</v>
      </c>
      <c r="D230" s="187">
        <f t="shared" si="39"/>
        <v>0</v>
      </c>
      <c r="E230" s="188">
        <f t="shared" si="40"/>
        <v>8</v>
      </c>
      <c r="F230" s="187">
        <f t="shared" si="41"/>
        <v>1</v>
      </c>
      <c r="G230" s="188">
        <f t="shared" si="42"/>
        <v>0</v>
      </c>
      <c r="H230" s="187">
        <f t="shared" si="43"/>
        <v>1</v>
      </c>
      <c r="I230" s="188">
        <f t="shared" si="44"/>
        <v>1</v>
      </c>
      <c r="J230" s="187">
        <f t="shared" si="45"/>
        <v>0</v>
      </c>
      <c r="K230" s="188"/>
      <c r="L230" s="190">
        <f t="shared" si="47"/>
        <v>226</v>
      </c>
      <c r="M230" s="190">
        <f t="shared" si="46"/>
        <v>565</v>
      </c>
    </row>
    <row r="231" spans="1:13" ht="12.75" customHeight="1">
      <c r="A231" s="192">
        <f t="shared" si="36"/>
        <v>600</v>
      </c>
      <c r="B231" s="187">
        <f t="shared" si="37"/>
        <v>2</v>
      </c>
      <c r="C231" s="188">
        <f t="shared" si="38"/>
        <v>0</v>
      </c>
      <c r="D231" s="187">
        <f t="shared" si="39"/>
        <v>0</v>
      </c>
      <c r="E231" s="188">
        <f t="shared" si="40"/>
        <v>8</v>
      </c>
      <c r="F231" s="187">
        <f t="shared" si="41"/>
        <v>1</v>
      </c>
      <c r="G231" s="188">
        <f t="shared" si="42"/>
        <v>0</v>
      </c>
      <c r="H231" s="187">
        <f t="shared" si="43"/>
        <v>1</v>
      </c>
      <c r="I231" s="188">
        <f t="shared" si="44"/>
        <v>1</v>
      </c>
      <c r="J231" s="187">
        <f t="shared" si="45"/>
        <v>1</v>
      </c>
      <c r="K231" s="188"/>
      <c r="L231" s="190">
        <f t="shared" si="47"/>
        <v>227</v>
      </c>
      <c r="M231" s="190">
        <f t="shared" si="46"/>
        <v>567.5</v>
      </c>
    </row>
    <row r="232" spans="1:13" ht="12.75" customHeight="1">
      <c r="A232" s="192">
        <f t="shared" si="36"/>
        <v>602.5</v>
      </c>
      <c r="B232" s="187">
        <f t="shared" si="37"/>
        <v>2</v>
      </c>
      <c r="C232" s="188">
        <f t="shared" si="38"/>
        <v>0</v>
      </c>
      <c r="D232" s="187">
        <f t="shared" si="39"/>
        <v>0</v>
      </c>
      <c r="E232" s="188">
        <f t="shared" si="40"/>
        <v>8</v>
      </c>
      <c r="F232" s="187">
        <f t="shared" si="41"/>
        <v>1</v>
      </c>
      <c r="G232" s="188">
        <f t="shared" si="42"/>
        <v>1</v>
      </c>
      <c r="H232" s="187">
        <f t="shared" si="43"/>
        <v>0</v>
      </c>
      <c r="I232" s="188">
        <f t="shared" si="44"/>
        <v>0</v>
      </c>
      <c r="J232" s="187">
        <f t="shared" si="45"/>
        <v>0</v>
      </c>
      <c r="K232" s="188"/>
      <c r="L232" s="190">
        <f t="shared" si="47"/>
        <v>228</v>
      </c>
      <c r="M232" s="190">
        <f t="shared" si="46"/>
        <v>570</v>
      </c>
    </row>
    <row r="233" spans="1:13" ht="12.75" customHeight="1">
      <c r="A233" s="192">
        <f t="shared" si="36"/>
        <v>605</v>
      </c>
      <c r="B233" s="187">
        <f t="shared" si="37"/>
        <v>2</v>
      </c>
      <c r="C233" s="188">
        <f t="shared" si="38"/>
        <v>0</v>
      </c>
      <c r="D233" s="187">
        <f t="shared" si="39"/>
        <v>0</v>
      </c>
      <c r="E233" s="188">
        <f t="shared" si="40"/>
        <v>8</v>
      </c>
      <c r="F233" s="187">
        <f t="shared" si="41"/>
        <v>1</v>
      </c>
      <c r="G233" s="188">
        <f t="shared" si="42"/>
        <v>1</v>
      </c>
      <c r="H233" s="187">
        <f t="shared" si="43"/>
        <v>0</v>
      </c>
      <c r="I233" s="188">
        <f t="shared" si="44"/>
        <v>0</v>
      </c>
      <c r="J233" s="187">
        <f t="shared" si="45"/>
        <v>1</v>
      </c>
      <c r="K233" s="188"/>
      <c r="L233" s="190">
        <f t="shared" si="47"/>
        <v>229</v>
      </c>
      <c r="M233" s="190">
        <f t="shared" si="46"/>
        <v>572.5</v>
      </c>
    </row>
    <row r="234" spans="1:13" ht="12.75" customHeight="1">
      <c r="A234" s="192">
        <f t="shared" si="36"/>
        <v>607.5</v>
      </c>
      <c r="B234" s="187">
        <f t="shared" si="37"/>
        <v>2</v>
      </c>
      <c r="C234" s="188">
        <f t="shared" si="38"/>
        <v>0</v>
      </c>
      <c r="D234" s="187">
        <f t="shared" si="39"/>
        <v>0</v>
      </c>
      <c r="E234" s="188">
        <f t="shared" si="40"/>
        <v>8</v>
      </c>
      <c r="F234" s="187">
        <f t="shared" si="41"/>
        <v>1</v>
      </c>
      <c r="G234" s="188">
        <f t="shared" si="42"/>
        <v>1</v>
      </c>
      <c r="H234" s="187">
        <f t="shared" si="43"/>
        <v>0</v>
      </c>
      <c r="I234" s="188">
        <f t="shared" si="44"/>
        <v>1</v>
      </c>
      <c r="J234" s="187">
        <f t="shared" si="45"/>
        <v>0</v>
      </c>
      <c r="K234" s="188"/>
      <c r="L234" s="190">
        <f t="shared" si="47"/>
        <v>230</v>
      </c>
      <c r="M234" s="190">
        <f t="shared" si="46"/>
        <v>575</v>
      </c>
    </row>
    <row r="235" spans="1:13" ht="12.75" customHeight="1">
      <c r="A235" s="192">
        <f t="shared" si="36"/>
        <v>610</v>
      </c>
      <c r="B235" s="187">
        <f t="shared" si="37"/>
        <v>2</v>
      </c>
      <c r="C235" s="188">
        <f t="shared" si="38"/>
        <v>0</v>
      </c>
      <c r="D235" s="187">
        <f t="shared" si="39"/>
        <v>0</v>
      </c>
      <c r="E235" s="188">
        <f t="shared" si="40"/>
        <v>8</v>
      </c>
      <c r="F235" s="187">
        <f t="shared" si="41"/>
        <v>1</v>
      </c>
      <c r="G235" s="188">
        <f t="shared" si="42"/>
        <v>1</v>
      </c>
      <c r="H235" s="187">
        <f t="shared" si="43"/>
        <v>0</v>
      </c>
      <c r="I235" s="188">
        <f t="shared" si="44"/>
        <v>1</v>
      </c>
      <c r="J235" s="187">
        <f t="shared" si="45"/>
        <v>1</v>
      </c>
      <c r="K235" s="188"/>
      <c r="L235" s="190">
        <f t="shared" si="47"/>
        <v>231</v>
      </c>
      <c r="M235" s="190">
        <f t="shared" si="46"/>
        <v>577.5</v>
      </c>
    </row>
    <row r="236" spans="1:13" ht="12.75" customHeight="1">
      <c r="A236" s="192">
        <f t="shared" si="36"/>
        <v>612.5</v>
      </c>
      <c r="B236" s="187">
        <f t="shared" si="37"/>
        <v>2</v>
      </c>
      <c r="C236" s="188">
        <f t="shared" si="38"/>
        <v>0</v>
      </c>
      <c r="D236" s="187">
        <f t="shared" si="39"/>
        <v>0</v>
      </c>
      <c r="E236" s="188">
        <f t="shared" si="40"/>
        <v>8</v>
      </c>
      <c r="F236" s="187">
        <f t="shared" si="41"/>
        <v>1</v>
      </c>
      <c r="G236" s="188">
        <f t="shared" si="42"/>
        <v>1</v>
      </c>
      <c r="H236" s="187">
        <f t="shared" si="43"/>
        <v>1</v>
      </c>
      <c r="I236" s="188">
        <f t="shared" si="44"/>
        <v>0</v>
      </c>
      <c r="J236" s="187">
        <f t="shared" si="45"/>
        <v>0</v>
      </c>
      <c r="K236" s="188"/>
      <c r="L236" s="190">
        <f t="shared" si="47"/>
        <v>232</v>
      </c>
      <c r="M236" s="190">
        <f t="shared" si="46"/>
        <v>580</v>
      </c>
    </row>
    <row r="237" spans="1:13" ht="12.75" customHeight="1">
      <c r="A237" s="192">
        <f t="shared" si="36"/>
        <v>615</v>
      </c>
      <c r="B237" s="187">
        <f t="shared" si="37"/>
        <v>2</v>
      </c>
      <c r="C237" s="188">
        <f t="shared" si="38"/>
        <v>0</v>
      </c>
      <c r="D237" s="187">
        <f t="shared" si="39"/>
        <v>0</v>
      </c>
      <c r="E237" s="188">
        <f t="shared" si="40"/>
        <v>8</v>
      </c>
      <c r="F237" s="187">
        <f t="shared" si="41"/>
        <v>1</v>
      </c>
      <c r="G237" s="188">
        <f t="shared" si="42"/>
        <v>1</v>
      </c>
      <c r="H237" s="187">
        <f t="shared" si="43"/>
        <v>1</v>
      </c>
      <c r="I237" s="188">
        <f t="shared" si="44"/>
        <v>0</v>
      </c>
      <c r="J237" s="187">
        <f t="shared" si="45"/>
        <v>1</v>
      </c>
      <c r="K237" s="188"/>
      <c r="L237" s="190">
        <f t="shared" si="47"/>
        <v>233</v>
      </c>
      <c r="M237" s="190">
        <f t="shared" si="46"/>
        <v>582.5</v>
      </c>
    </row>
    <row r="238" spans="1:13" ht="12.75" customHeight="1">
      <c r="A238" s="192">
        <f t="shared" si="36"/>
        <v>617.5</v>
      </c>
      <c r="B238" s="187">
        <f t="shared" si="37"/>
        <v>2</v>
      </c>
      <c r="C238" s="188">
        <f t="shared" si="38"/>
        <v>0</v>
      </c>
      <c r="D238" s="187">
        <f t="shared" si="39"/>
        <v>0</v>
      </c>
      <c r="E238" s="188">
        <f t="shared" si="40"/>
        <v>8</v>
      </c>
      <c r="F238" s="187">
        <f t="shared" si="41"/>
        <v>1</v>
      </c>
      <c r="G238" s="188">
        <f t="shared" si="42"/>
        <v>1</v>
      </c>
      <c r="H238" s="187">
        <f t="shared" si="43"/>
        <v>1</v>
      </c>
      <c r="I238" s="188">
        <f t="shared" si="44"/>
        <v>1</v>
      </c>
      <c r="J238" s="187">
        <f t="shared" si="45"/>
        <v>0</v>
      </c>
      <c r="K238" s="188"/>
      <c r="L238" s="190">
        <f t="shared" si="47"/>
        <v>234</v>
      </c>
      <c r="M238" s="190">
        <f t="shared" si="46"/>
        <v>585</v>
      </c>
    </row>
    <row r="239" spans="1:13" ht="12.75" customHeight="1">
      <c r="A239" s="192">
        <f t="shared" si="36"/>
        <v>620</v>
      </c>
      <c r="B239" s="187">
        <f t="shared" si="37"/>
        <v>2</v>
      </c>
      <c r="C239" s="188">
        <f t="shared" si="38"/>
        <v>0</v>
      </c>
      <c r="D239" s="187">
        <f t="shared" si="39"/>
        <v>0</v>
      </c>
      <c r="E239" s="188">
        <f t="shared" si="40"/>
        <v>8</v>
      </c>
      <c r="F239" s="187">
        <f t="shared" si="41"/>
        <v>1</v>
      </c>
      <c r="G239" s="188">
        <f t="shared" si="42"/>
        <v>1</v>
      </c>
      <c r="H239" s="187">
        <f t="shared" si="43"/>
        <v>1</v>
      </c>
      <c r="I239" s="188">
        <f t="shared" si="44"/>
        <v>1</v>
      </c>
      <c r="J239" s="187">
        <f t="shared" si="45"/>
        <v>1</v>
      </c>
      <c r="K239" s="188"/>
      <c r="L239" s="190">
        <f t="shared" si="47"/>
        <v>235</v>
      </c>
      <c r="M239" s="190">
        <f t="shared" si="46"/>
        <v>587.5</v>
      </c>
    </row>
    <row r="240" spans="1:13" ht="12.75" customHeight="1">
      <c r="A240" s="192">
        <f t="shared" si="36"/>
        <v>622.5</v>
      </c>
      <c r="B240" s="187">
        <f t="shared" si="37"/>
        <v>2</v>
      </c>
      <c r="C240" s="188">
        <f t="shared" si="38"/>
        <v>0</v>
      </c>
      <c r="D240" s="187">
        <f t="shared" si="39"/>
        <v>0</v>
      </c>
      <c r="E240" s="188">
        <f t="shared" si="40"/>
        <v>8</v>
      </c>
      <c r="F240" s="187">
        <f t="shared" si="41"/>
        <v>1</v>
      </c>
      <c r="G240" s="188">
        <f t="shared" si="42"/>
        <v>1</v>
      </c>
      <c r="H240" s="187">
        <f t="shared" si="43"/>
        <v>2</v>
      </c>
      <c r="I240" s="188">
        <f t="shared" si="44"/>
        <v>0</v>
      </c>
      <c r="J240" s="187">
        <f t="shared" si="45"/>
        <v>0</v>
      </c>
      <c r="K240" s="188"/>
      <c r="L240" s="190">
        <f t="shared" si="47"/>
        <v>236</v>
      </c>
      <c r="M240" s="190">
        <f t="shared" si="46"/>
        <v>590</v>
      </c>
    </row>
    <row r="241" spans="1:13" ht="12.75" customHeight="1">
      <c r="A241" s="192">
        <f t="shared" si="36"/>
        <v>625</v>
      </c>
      <c r="B241" s="187">
        <f t="shared" si="37"/>
        <v>2</v>
      </c>
      <c r="C241" s="188">
        <f t="shared" si="38"/>
        <v>0</v>
      </c>
      <c r="D241" s="187">
        <f t="shared" si="39"/>
        <v>0</v>
      </c>
      <c r="E241" s="188">
        <f t="shared" si="40"/>
        <v>8</v>
      </c>
      <c r="F241" s="187">
        <f t="shared" si="41"/>
        <v>1</v>
      </c>
      <c r="G241" s="188">
        <f t="shared" si="42"/>
        <v>1</v>
      </c>
      <c r="H241" s="187">
        <f t="shared" si="43"/>
        <v>2</v>
      </c>
      <c r="I241" s="188">
        <f t="shared" si="44"/>
        <v>0</v>
      </c>
      <c r="J241" s="187">
        <f t="shared" si="45"/>
        <v>1</v>
      </c>
      <c r="K241" s="188"/>
      <c r="L241" s="190">
        <f t="shared" si="47"/>
        <v>237</v>
      </c>
      <c r="M241" s="190">
        <f t="shared" si="46"/>
        <v>592.5</v>
      </c>
    </row>
    <row r="242" spans="1:13" ht="12.75" customHeight="1">
      <c r="A242" s="192">
        <f t="shared" si="36"/>
        <v>627.5</v>
      </c>
      <c r="B242" s="187">
        <f t="shared" si="37"/>
        <v>2</v>
      </c>
      <c r="C242" s="188">
        <f t="shared" si="38"/>
        <v>0</v>
      </c>
      <c r="D242" s="187">
        <f t="shared" si="39"/>
        <v>0</v>
      </c>
      <c r="E242" s="188">
        <f t="shared" si="40"/>
        <v>8</v>
      </c>
      <c r="F242" s="187">
        <f t="shared" si="41"/>
        <v>1</v>
      </c>
      <c r="G242" s="188">
        <f t="shared" si="42"/>
        <v>1</v>
      </c>
      <c r="H242" s="187">
        <f t="shared" si="43"/>
        <v>2</v>
      </c>
      <c r="I242" s="188">
        <f t="shared" si="44"/>
        <v>1</v>
      </c>
      <c r="J242" s="187">
        <f t="shared" si="45"/>
        <v>0</v>
      </c>
      <c r="K242" s="188"/>
      <c r="L242" s="190">
        <f t="shared" si="47"/>
        <v>238</v>
      </c>
      <c r="M242" s="190">
        <f t="shared" si="46"/>
        <v>595</v>
      </c>
    </row>
    <row r="243" spans="1:13" ht="12.75" customHeight="1">
      <c r="A243" s="192">
        <f t="shared" si="36"/>
        <v>630</v>
      </c>
      <c r="B243" s="187">
        <f t="shared" si="37"/>
        <v>2</v>
      </c>
      <c r="C243" s="188">
        <f t="shared" si="38"/>
        <v>0</v>
      </c>
      <c r="D243" s="187">
        <f t="shared" si="39"/>
        <v>0</v>
      </c>
      <c r="E243" s="188">
        <f t="shared" si="40"/>
        <v>8</v>
      </c>
      <c r="F243" s="187">
        <f t="shared" si="41"/>
        <v>1</v>
      </c>
      <c r="G243" s="188">
        <f t="shared" si="42"/>
        <v>1</v>
      </c>
      <c r="H243" s="187">
        <f t="shared" si="43"/>
        <v>2</v>
      </c>
      <c r="I243" s="188">
        <f t="shared" si="44"/>
        <v>1</v>
      </c>
      <c r="J243" s="187">
        <f t="shared" si="45"/>
        <v>1</v>
      </c>
      <c r="K243" s="188"/>
      <c r="L243" s="190">
        <f t="shared" si="47"/>
        <v>239</v>
      </c>
      <c r="M243" s="190">
        <f t="shared" si="46"/>
        <v>597.5</v>
      </c>
    </row>
    <row r="244" spans="1:13" ht="12.75" customHeight="1">
      <c r="A244" s="192">
        <f t="shared" si="36"/>
        <v>0</v>
      </c>
      <c r="B244" s="187">
        <f t="shared" si="37"/>
        <v>0</v>
      </c>
      <c r="C244" s="188">
        <f t="shared" si="38"/>
        <v>0</v>
      </c>
      <c r="D244" s="187">
        <f t="shared" si="39"/>
        <v>0</v>
      </c>
      <c r="E244" s="188">
        <f t="shared" si="40"/>
        <v>0</v>
      </c>
      <c r="F244" s="187">
        <f t="shared" si="41"/>
        <v>0</v>
      </c>
      <c r="G244" s="188">
        <f t="shared" si="42"/>
        <v>0</v>
      </c>
      <c r="H244" s="187">
        <f t="shared" si="43"/>
        <v>0</v>
      </c>
      <c r="I244" s="188">
        <f t="shared" si="44"/>
        <v>0</v>
      </c>
      <c r="J244" s="187">
        <f t="shared" si="45"/>
        <v>0</v>
      </c>
      <c r="K244" s="188"/>
      <c r="L244" s="190">
        <f t="shared" si="47"/>
        <v>240</v>
      </c>
      <c r="M244" s="190">
        <f t="shared" si="46"/>
        <v>600</v>
      </c>
    </row>
    <row r="245" spans="1:13" ht="12.75" customHeight="1">
      <c r="A245" s="192">
        <f t="shared" si="36"/>
        <v>0</v>
      </c>
      <c r="B245" s="187">
        <f t="shared" si="37"/>
        <v>0</v>
      </c>
      <c r="C245" s="188">
        <f t="shared" si="38"/>
        <v>0</v>
      </c>
      <c r="D245" s="187">
        <f t="shared" si="39"/>
        <v>0</v>
      </c>
      <c r="E245" s="188">
        <f t="shared" si="40"/>
        <v>0</v>
      </c>
      <c r="F245" s="187">
        <f t="shared" si="41"/>
        <v>0</v>
      </c>
      <c r="G245" s="188">
        <f t="shared" si="42"/>
        <v>0</v>
      </c>
      <c r="H245" s="187">
        <f t="shared" si="43"/>
        <v>0</v>
      </c>
      <c r="I245" s="188">
        <f t="shared" si="44"/>
        <v>0</v>
      </c>
      <c r="J245" s="187">
        <f t="shared" si="45"/>
        <v>0</v>
      </c>
      <c r="K245" s="188"/>
      <c r="L245" s="190">
        <f t="shared" si="47"/>
        <v>241</v>
      </c>
      <c r="M245" s="190">
        <f t="shared" si="46"/>
        <v>602.5</v>
      </c>
    </row>
    <row r="246" spans="1:13" ht="12.75" customHeight="1">
      <c r="A246" s="192">
        <f t="shared" si="36"/>
        <v>0</v>
      </c>
      <c r="B246" s="187">
        <f t="shared" si="37"/>
        <v>0</v>
      </c>
      <c r="C246" s="188">
        <f t="shared" si="38"/>
        <v>0</v>
      </c>
      <c r="D246" s="187">
        <f t="shared" si="39"/>
        <v>0</v>
      </c>
      <c r="E246" s="188">
        <f t="shared" si="40"/>
        <v>0</v>
      </c>
      <c r="F246" s="187">
        <f t="shared" si="41"/>
        <v>0</v>
      </c>
      <c r="G246" s="188">
        <f t="shared" si="42"/>
        <v>0</v>
      </c>
      <c r="H246" s="187">
        <f t="shared" si="43"/>
        <v>0</v>
      </c>
      <c r="I246" s="188">
        <f t="shared" si="44"/>
        <v>0</v>
      </c>
      <c r="J246" s="187">
        <f t="shared" si="45"/>
        <v>0</v>
      </c>
      <c r="K246" s="188"/>
      <c r="L246" s="190">
        <f t="shared" si="47"/>
        <v>242</v>
      </c>
      <c r="M246" s="190">
        <f t="shared" si="46"/>
        <v>605</v>
      </c>
    </row>
    <row r="247" spans="1:13" ht="12.75" customHeight="1">
      <c r="A247" s="192">
        <f t="shared" si="36"/>
        <v>0</v>
      </c>
      <c r="B247" s="187">
        <f t="shared" si="37"/>
        <v>0</v>
      </c>
      <c r="C247" s="188">
        <f t="shared" si="38"/>
        <v>0</v>
      </c>
      <c r="D247" s="187">
        <f t="shared" si="39"/>
        <v>0</v>
      </c>
      <c r="E247" s="188">
        <f t="shared" si="40"/>
        <v>0</v>
      </c>
      <c r="F247" s="187">
        <f t="shared" si="41"/>
        <v>0</v>
      </c>
      <c r="G247" s="188">
        <f t="shared" si="42"/>
        <v>0</v>
      </c>
      <c r="H247" s="187">
        <f t="shared" si="43"/>
        <v>0</v>
      </c>
      <c r="I247" s="188">
        <f t="shared" si="44"/>
        <v>0</v>
      </c>
      <c r="J247" s="187">
        <f t="shared" si="45"/>
        <v>0</v>
      </c>
      <c r="K247" s="188"/>
      <c r="L247" s="190">
        <f t="shared" si="47"/>
        <v>243</v>
      </c>
      <c r="M247" s="190">
        <f t="shared" si="46"/>
        <v>607.5</v>
      </c>
    </row>
    <row r="248" spans="1:13" ht="12.75" customHeight="1">
      <c r="A248" s="192">
        <f t="shared" si="36"/>
        <v>0</v>
      </c>
      <c r="B248" s="187">
        <f t="shared" si="37"/>
        <v>0</v>
      </c>
      <c r="C248" s="188">
        <f t="shared" si="38"/>
        <v>0</v>
      </c>
      <c r="D248" s="187">
        <f t="shared" si="39"/>
        <v>0</v>
      </c>
      <c r="E248" s="188">
        <f t="shared" si="40"/>
        <v>0</v>
      </c>
      <c r="F248" s="187">
        <f t="shared" si="41"/>
        <v>0</v>
      </c>
      <c r="G248" s="188">
        <f t="shared" si="42"/>
        <v>0</v>
      </c>
      <c r="H248" s="187">
        <f t="shared" si="43"/>
        <v>0</v>
      </c>
      <c r="I248" s="188">
        <f t="shared" si="44"/>
        <v>0</v>
      </c>
      <c r="J248" s="187">
        <f t="shared" si="45"/>
        <v>0</v>
      </c>
      <c r="K248" s="188"/>
      <c r="L248" s="190">
        <f t="shared" si="47"/>
        <v>244</v>
      </c>
      <c r="M248" s="190">
        <f t="shared" si="46"/>
        <v>610</v>
      </c>
    </row>
    <row r="249" spans="1:13" ht="12.75" customHeight="1">
      <c r="A249" s="192">
        <f t="shared" si="36"/>
        <v>0</v>
      </c>
      <c r="B249" s="187">
        <f t="shared" si="37"/>
        <v>0</v>
      </c>
      <c r="C249" s="188">
        <f t="shared" si="38"/>
        <v>0</v>
      </c>
      <c r="D249" s="187">
        <f t="shared" si="39"/>
        <v>0</v>
      </c>
      <c r="E249" s="188">
        <f t="shared" si="40"/>
        <v>0</v>
      </c>
      <c r="F249" s="187">
        <f t="shared" si="41"/>
        <v>0</v>
      </c>
      <c r="G249" s="188">
        <f t="shared" si="42"/>
        <v>0</v>
      </c>
      <c r="H249" s="187">
        <f t="shared" si="43"/>
        <v>0</v>
      </c>
      <c r="I249" s="188">
        <f t="shared" si="44"/>
        <v>0</v>
      </c>
      <c r="J249" s="187">
        <f t="shared" si="45"/>
        <v>0</v>
      </c>
      <c r="K249" s="188"/>
      <c r="L249" s="190">
        <f t="shared" si="47"/>
        <v>245</v>
      </c>
      <c r="M249" s="190">
        <f t="shared" si="46"/>
        <v>612.5</v>
      </c>
    </row>
    <row r="250" spans="1:13" ht="12.75" customHeight="1">
      <c r="A250" s="192">
        <f t="shared" si="36"/>
        <v>0</v>
      </c>
      <c r="B250" s="187">
        <f t="shared" si="37"/>
        <v>0</v>
      </c>
      <c r="C250" s="188">
        <f t="shared" si="38"/>
        <v>0</v>
      </c>
      <c r="D250" s="187">
        <f t="shared" si="39"/>
        <v>0</v>
      </c>
      <c r="E250" s="188">
        <f t="shared" si="40"/>
        <v>0</v>
      </c>
      <c r="F250" s="187">
        <f t="shared" si="41"/>
        <v>0</v>
      </c>
      <c r="G250" s="188">
        <f t="shared" si="42"/>
        <v>0</v>
      </c>
      <c r="H250" s="187">
        <f t="shared" si="43"/>
        <v>0</v>
      </c>
      <c r="I250" s="188">
        <f t="shared" si="44"/>
        <v>0</v>
      </c>
      <c r="J250" s="187">
        <f t="shared" si="45"/>
        <v>0</v>
      </c>
      <c r="K250" s="188"/>
      <c r="L250" s="190">
        <f t="shared" si="47"/>
        <v>246</v>
      </c>
      <c r="M250" s="190">
        <f t="shared" si="46"/>
        <v>615</v>
      </c>
    </row>
    <row r="251" spans="1:13" ht="12.75" customHeight="1">
      <c r="A251" s="192">
        <f t="shared" si="36"/>
        <v>0</v>
      </c>
      <c r="B251" s="187">
        <f t="shared" si="37"/>
        <v>0</v>
      </c>
      <c r="C251" s="188">
        <f t="shared" si="38"/>
        <v>0</v>
      </c>
      <c r="D251" s="187">
        <f t="shared" si="39"/>
        <v>0</v>
      </c>
      <c r="E251" s="188">
        <f t="shared" si="40"/>
        <v>0</v>
      </c>
      <c r="F251" s="187">
        <f t="shared" si="41"/>
        <v>0</v>
      </c>
      <c r="G251" s="188">
        <f t="shared" si="42"/>
        <v>0</v>
      </c>
      <c r="H251" s="187">
        <f t="shared" si="43"/>
        <v>0</v>
      </c>
      <c r="I251" s="188">
        <f t="shared" si="44"/>
        <v>0</v>
      </c>
      <c r="J251" s="187">
        <f t="shared" si="45"/>
        <v>0</v>
      </c>
      <c r="K251" s="188"/>
      <c r="L251" s="190">
        <f t="shared" si="47"/>
        <v>247</v>
      </c>
      <c r="M251" s="190">
        <f t="shared" si="46"/>
        <v>617.5</v>
      </c>
    </row>
    <row r="252" spans="1:13" ht="12.75" customHeight="1">
      <c r="A252" s="192">
        <f t="shared" si="36"/>
        <v>0</v>
      </c>
      <c r="B252" s="187">
        <f t="shared" si="37"/>
        <v>0</v>
      </c>
      <c r="C252" s="188">
        <f t="shared" si="38"/>
        <v>0</v>
      </c>
      <c r="D252" s="187">
        <f t="shared" si="39"/>
        <v>0</v>
      </c>
      <c r="E252" s="188">
        <f t="shared" si="40"/>
        <v>0</v>
      </c>
      <c r="F252" s="187">
        <f t="shared" si="41"/>
        <v>0</v>
      </c>
      <c r="G252" s="188">
        <f t="shared" si="42"/>
        <v>0</v>
      </c>
      <c r="H252" s="187">
        <f t="shared" si="43"/>
        <v>0</v>
      </c>
      <c r="I252" s="188">
        <f t="shared" si="44"/>
        <v>0</v>
      </c>
      <c r="J252" s="187">
        <f t="shared" si="45"/>
        <v>0</v>
      </c>
      <c r="K252" s="188"/>
      <c r="L252" s="190">
        <f t="shared" si="47"/>
        <v>248</v>
      </c>
      <c r="M252" s="190">
        <f t="shared" si="46"/>
        <v>620</v>
      </c>
    </row>
    <row r="253" spans="1:13" ht="12.75" customHeight="1">
      <c r="A253" s="192">
        <f t="shared" si="36"/>
        <v>0</v>
      </c>
      <c r="B253" s="187">
        <f t="shared" si="37"/>
        <v>0</v>
      </c>
      <c r="C253" s="188">
        <f t="shared" si="38"/>
        <v>0</v>
      </c>
      <c r="D253" s="187">
        <f t="shared" si="39"/>
        <v>0</v>
      </c>
      <c r="E253" s="188">
        <f t="shared" si="40"/>
        <v>0</v>
      </c>
      <c r="F253" s="187">
        <f t="shared" si="41"/>
        <v>0</v>
      </c>
      <c r="G253" s="188">
        <f t="shared" si="42"/>
        <v>0</v>
      </c>
      <c r="H253" s="187">
        <f t="shared" si="43"/>
        <v>0</v>
      </c>
      <c r="I253" s="188">
        <f t="shared" si="44"/>
        <v>0</v>
      </c>
      <c r="J253" s="187">
        <f t="shared" si="45"/>
        <v>0</v>
      </c>
      <c r="K253" s="188"/>
      <c r="L253" s="190">
        <f t="shared" si="47"/>
        <v>249</v>
      </c>
      <c r="M253" s="190">
        <f t="shared" si="46"/>
        <v>622.5</v>
      </c>
    </row>
    <row r="254" spans="1:13" ht="12.75" customHeight="1">
      <c r="A254" s="192">
        <f t="shared" si="36"/>
        <v>0</v>
      </c>
      <c r="B254" s="187">
        <f t="shared" si="37"/>
        <v>0</v>
      </c>
      <c r="C254" s="188">
        <f t="shared" si="38"/>
        <v>0</v>
      </c>
      <c r="D254" s="187">
        <f t="shared" si="39"/>
        <v>0</v>
      </c>
      <c r="E254" s="188">
        <f t="shared" si="40"/>
        <v>0</v>
      </c>
      <c r="F254" s="187">
        <f t="shared" si="41"/>
        <v>0</v>
      </c>
      <c r="G254" s="188">
        <f t="shared" si="42"/>
        <v>0</v>
      </c>
      <c r="H254" s="187">
        <f t="shared" si="43"/>
        <v>0</v>
      </c>
      <c r="I254" s="188">
        <f t="shared" si="44"/>
        <v>0</v>
      </c>
      <c r="J254" s="187">
        <f t="shared" si="45"/>
        <v>0</v>
      </c>
      <c r="K254" s="188"/>
      <c r="L254" s="190">
        <f t="shared" si="47"/>
        <v>250</v>
      </c>
      <c r="M254" s="190">
        <f t="shared" si="46"/>
        <v>625</v>
      </c>
    </row>
    <row r="255" spans="1:13" ht="12.75" customHeight="1">
      <c r="A255" s="192">
        <f t="shared" si="36"/>
        <v>0</v>
      </c>
      <c r="B255" s="187">
        <f t="shared" si="37"/>
        <v>0</v>
      </c>
      <c r="C255" s="188">
        <f t="shared" si="38"/>
        <v>0</v>
      </c>
      <c r="D255" s="187">
        <f t="shared" si="39"/>
        <v>0</v>
      </c>
      <c r="E255" s="188">
        <f t="shared" si="40"/>
        <v>0</v>
      </c>
      <c r="F255" s="187">
        <f t="shared" si="41"/>
        <v>0</v>
      </c>
      <c r="G255" s="188">
        <f t="shared" si="42"/>
        <v>0</v>
      </c>
      <c r="H255" s="187">
        <f t="shared" si="43"/>
        <v>0</v>
      </c>
      <c r="I255" s="188">
        <f t="shared" si="44"/>
        <v>0</v>
      </c>
      <c r="J255" s="187">
        <f t="shared" si="45"/>
        <v>0</v>
      </c>
      <c r="K255" s="188"/>
      <c r="L255" s="190">
        <f t="shared" si="47"/>
        <v>251</v>
      </c>
      <c r="M255" s="190">
        <f t="shared" si="46"/>
        <v>627.5</v>
      </c>
    </row>
    <row r="256" spans="1:13" ht="12.75" customHeight="1">
      <c r="A256" s="192">
        <f t="shared" si="36"/>
        <v>0</v>
      </c>
      <c r="B256" s="187">
        <f t="shared" si="37"/>
        <v>0</v>
      </c>
      <c r="C256" s="188">
        <f t="shared" si="38"/>
        <v>0</v>
      </c>
      <c r="D256" s="187">
        <f t="shared" si="39"/>
        <v>0</v>
      </c>
      <c r="E256" s="188">
        <f t="shared" si="40"/>
        <v>0</v>
      </c>
      <c r="F256" s="187">
        <f t="shared" si="41"/>
        <v>0</v>
      </c>
      <c r="G256" s="188">
        <f t="shared" si="42"/>
        <v>0</v>
      </c>
      <c r="H256" s="187">
        <f t="shared" si="43"/>
        <v>0</v>
      </c>
      <c r="I256" s="188">
        <f t="shared" si="44"/>
        <v>0</v>
      </c>
      <c r="J256" s="187">
        <f t="shared" si="45"/>
        <v>0</v>
      </c>
      <c r="K256" s="188"/>
      <c r="L256" s="190">
        <f t="shared" si="47"/>
        <v>252</v>
      </c>
      <c r="M256" s="190">
        <f t="shared" si="46"/>
        <v>630</v>
      </c>
    </row>
    <row r="257" spans="1:13" ht="12.75" customHeight="1">
      <c r="A257" s="192">
        <f t="shared" si="36"/>
        <v>0</v>
      </c>
      <c r="B257" s="187">
        <f t="shared" si="37"/>
        <v>0</v>
      </c>
      <c r="C257" s="188">
        <f t="shared" si="38"/>
        <v>0</v>
      </c>
      <c r="D257" s="187">
        <f t="shared" si="39"/>
        <v>0</v>
      </c>
      <c r="E257" s="188">
        <f t="shared" si="40"/>
        <v>0</v>
      </c>
      <c r="F257" s="187">
        <f t="shared" si="41"/>
        <v>0</v>
      </c>
      <c r="G257" s="188">
        <f t="shared" si="42"/>
        <v>0</v>
      </c>
      <c r="H257" s="187">
        <f t="shared" si="43"/>
        <v>0</v>
      </c>
      <c r="I257" s="188">
        <f t="shared" si="44"/>
        <v>0</v>
      </c>
      <c r="J257" s="187">
        <f t="shared" si="45"/>
        <v>0</v>
      </c>
      <c r="K257" s="188"/>
      <c r="L257" s="190">
        <f t="shared" si="47"/>
        <v>253</v>
      </c>
      <c r="M257" s="190">
        <f t="shared" si="46"/>
        <v>632.5</v>
      </c>
    </row>
    <row r="258" spans="1:13" ht="12.75" customHeight="1">
      <c r="A258" s="192">
        <f t="shared" si="36"/>
        <v>0</v>
      </c>
      <c r="B258" s="187">
        <f t="shared" si="37"/>
        <v>0</v>
      </c>
      <c r="C258" s="188">
        <f t="shared" si="38"/>
        <v>0</v>
      </c>
      <c r="D258" s="187">
        <f t="shared" si="39"/>
        <v>0</v>
      </c>
      <c r="E258" s="188">
        <f t="shared" si="40"/>
        <v>0</v>
      </c>
      <c r="F258" s="187">
        <f t="shared" si="41"/>
        <v>0</v>
      </c>
      <c r="G258" s="188">
        <f t="shared" si="42"/>
        <v>0</v>
      </c>
      <c r="H258" s="187">
        <f t="shared" si="43"/>
        <v>0</v>
      </c>
      <c r="I258" s="188">
        <f t="shared" si="44"/>
        <v>0</v>
      </c>
      <c r="J258" s="187">
        <f t="shared" si="45"/>
        <v>0</v>
      </c>
      <c r="K258" s="188"/>
      <c r="L258" s="190">
        <f t="shared" si="47"/>
        <v>254</v>
      </c>
      <c r="M258" s="190">
        <f t="shared" si="46"/>
        <v>635</v>
      </c>
    </row>
    <row r="259" spans="1:13" ht="12.75" customHeight="1">
      <c r="A259" s="192">
        <f t="shared" si="36"/>
        <v>0</v>
      </c>
      <c r="B259" s="187">
        <f t="shared" si="37"/>
        <v>0</v>
      </c>
      <c r="C259" s="188">
        <f t="shared" si="38"/>
        <v>0</v>
      </c>
      <c r="D259" s="187">
        <f t="shared" si="39"/>
        <v>0</v>
      </c>
      <c r="E259" s="188">
        <f t="shared" si="40"/>
        <v>0</v>
      </c>
      <c r="F259" s="187">
        <f t="shared" si="41"/>
        <v>0</v>
      </c>
      <c r="G259" s="188">
        <f t="shared" si="42"/>
        <v>0</v>
      </c>
      <c r="H259" s="187">
        <f t="shared" si="43"/>
        <v>0</v>
      </c>
      <c r="I259" s="188">
        <f t="shared" si="44"/>
        <v>0</v>
      </c>
      <c r="J259" s="187">
        <f t="shared" si="45"/>
        <v>0</v>
      </c>
      <c r="K259" s="188"/>
      <c r="L259" s="190">
        <f t="shared" si="47"/>
        <v>255</v>
      </c>
      <c r="M259" s="190">
        <f t="shared" si="46"/>
        <v>637.5</v>
      </c>
    </row>
    <row r="260" spans="1:13" ht="12.75" customHeight="1">
      <c r="A260" s="192">
        <f t="shared" si="36"/>
        <v>0</v>
      </c>
      <c r="B260" s="187">
        <f t="shared" si="37"/>
        <v>0</v>
      </c>
      <c r="C260" s="188">
        <f t="shared" si="38"/>
        <v>0</v>
      </c>
      <c r="D260" s="187">
        <f t="shared" si="39"/>
        <v>0</v>
      </c>
      <c r="E260" s="188">
        <f t="shared" si="40"/>
        <v>0</v>
      </c>
      <c r="F260" s="187">
        <f t="shared" si="41"/>
        <v>0</v>
      </c>
      <c r="G260" s="188">
        <f t="shared" si="42"/>
        <v>0</v>
      </c>
      <c r="H260" s="187">
        <f t="shared" si="43"/>
        <v>0</v>
      </c>
      <c r="I260" s="188">
        <f t="shared" si="44"/>
        <v>0</v>
      </c>
      <c r="J260" s="187">
        <f t="shared" si="45"/>
        <v>0</v>
      </c>
      <c r="K260" s="188"/>
      <c r="L260" s="190">
        <f t="shared" si="47"/>
        <v>256</v>
      </c>
      <c r="M260" s="190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8" customWidth="1"/>
    <col min="11" max="11" width="8.00390625" style="64" customWidth="1"/>
    <col min="12" max="15" width="9.140625" style="64" hidden="1" customWidth="1"/>
    <col min="16" max="16" width="4.421875" style="208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8"/>
      <c r="K1" s="64"/>
      <c r="L1" s="64"/>
      <c r="M1" s="64"/>
      <c r="N1" s="64"/>
      <c r="O1" s="64"/>
      <c r="P1" s="208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7" customFormat="1" ht="26.25" thickBot="1">
      <c r="A2" s="198"/>
      <c r="B2" s="198" t="s">
        <v>151</v>
      </c>
      <c r="C2" s="198" t="s">
        <v>0</v>
      </c>
      <c r="D2" s="198" t="s">
        <v>1</v>
      </c>
      <c r="E2" s="198" t="s">
        <v>29</v>
      </c>
      <c r="F2" s="198" t="str">
        <f>Setup!K6</f>
        <v>BWt (Kg)</v>
      </c>
      <c r="G2" s="198" t="s">
        <v>147</v>
      </c>
      <c r="H2" s="198" t="s">
        <v>138</v>
      </c>
      <c r="I2" s="198" t="s">
        <v>2</v>
      </c>
      <c r="J2" s="209" t="s">
        <v>26</v>
      </c>
      <c r="K2" s="198" t="s">
        <v>22</v>
      </c>
      <c r="L2" s="198" t="s">
        <v>23</v>
      </c>
      <c r="M2" s="198" t="s">
        <v>24</v>
      </c>
      <c r="N2" s="198" t="s">
        <v>25</v>
      </c>
      <c r="O2" s="198" t="s">
        <v>11</v>
      </c>
      <c r="P2" s="209" t="s">
        <v>27</v>
      </c>
      <c r="Q2" s="198" t="s">
        <v>148</v>
      </c>
      <c r="R2" s="198" t="s">
        <v>13</v>
      </c>
      <c r="S2" s="198" t="s">
        <v>14</v>
      </c>
      <c r="T2" s="198" t="s">
        <v>28</v>
      </c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  <c r="AA2" s="198" t="s">
        <v>21</v>
      </c>
      <c r="AB2" s="198"/>
      <c r="AC2" s="198" t="s">
        <v>134</v>
      </c>
      <c r="AD2" s="198" t="s">
        <v>139</v>
      </c>
      <c r="AE2" s="198" t="s">
        <v>144</v>
      </c>
      <c r="AF2" s="198" t="s">
        <v>31</v>
      </c>
      <c r="AG2" s="198" t="s">
        <v>38</v>
      </c>
      <c r="AH2" s="198" t="s">
        <v>45</v>
      </c>
      <c r="AI2" s="198" t="s">
        <v>150</v>
      </c>
      <c r="AJ2" s="196" t="s">
        <v>146</v>
      </c>
      <c r="AK2" s="196" t="s">
        <v>37</v>
      </c>
      <c r="AL2" s="196" t="s">
        <v>39</v>
      </c>
      <c r="AP2" s="197" t="s">
        <v>142</v>
      </c>
      <c r="AQ2" s="197" t="s">
        <v>143</v>
      </c>
      <c r="AR2" s="197">
        <v>-1</v>
      </c>
      <c r="CC2" s="197">
        <v>5</v>
      </c>
      <c r="CH2" s="197" t="s">
        <v>124</v>
      </c>
      <c r="CI2" s="197" t="s">
        <v>22</v>
      </c>
      <c r="CJ2" s="197" t="s">
        <v>23</v>
      </c>
      <c r="CK2" s="197" t="s">
        <v>24</v>
      </c>
      <c r="CL2" s="197" t="s">
        <v>25</v>
      </c>
      <c r="CM2" s="197" t="s">
        <v>11</v>
      </c>
      <c r="CN2" s="197" t="s">
        <v>27</v>
      </c>
      <c r="CO2" s="197" t="s">
        <v>12</v>
      </c>
      <c r="CP2" s="197" t="s">
        <v>13</v>
      </c>
      <c r="CQ2" s="197" t="s">
        <v>14</v>
      </c>
      <c r="CR2" s="197" t="s">
        <v>28</v>
      </c>
      <c r="CS2" s="197" t="s">
        <v>15</v>
      </c>
      <c r="CT2" s="197" t="s">
        <v>16</v>
      </c>
      <c r="CU2" s="197" t="s">
        <v>17</v>
      </c>
      <c r="CV2" s="197" t="s">
        <v>18</v>
      </c>
      <c r="CW2" s="197" t="s">
        <v>19</v>
      </c>
      <c r="CX2" s="197" t="s">
        <v>20</v>
      </c>
      <c r="CY2" s="197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7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2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8" hidden="1" customWidth="1"/>
    <col min="50" max="50" width="9.140625" style="31" hidden="1" customWidth="1"/>
    <col min="51" max="51" width="18.57421875" style="172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7" t="s">
        <v>77</v>
      </c>
      <c r="C1" s="361"/>
      <c r="D1" s="361"/>
      <c r="E1" s="358"/>
      <c r="F1" s="357" t="s">
        <v>29</v>
      </c>
      <c r="G1" s="358"/>
      <c r="H1" s="357" t="s">
        <v>42</v>
      </c>
      <c r="I1" s="358"/>
      <c r="J1" s="40">
        <f>IF(ISERROR(A2),1,0)</f>
        <v>1</v>
      </c>
      <c r="K1" s="16"/>
      <c r="L1" s="16"/>
      <c r="M1" s="16"/>
      <c r="N1" s="16"/>
      <c r="O1" s="16"/>
      <c r="P1" s="20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9"/>
      <c r="AS1" s="16"/>
      <c r="AT1" s="16"/>
      <c r="AU1" s="16"/>
      <c r="AW1" s="164"/>
      <c r="AY1" s="169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52" t="s">
        <v>194</v>
      </c>
      <c r="C2" s="353"/>
      <c r="D2" s="353"/>
      <c r="E2" s="354"/>
      <c r="F2" s="359" t="e">
        <f ca="1">INDIRECT(CONCATENATE("E",A4))</f>
        <v>#N/A</v>
      </c>
      <c r="G2" s="360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44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70"/>
      <c r="AS2" s="22"/>
      <c r="AT2" s="22"/>
      <c r="AU2" s="22"/>
      <c r="AV2" s="25"/>
      <c r="AW2" s="165"/>
      <c r="AX2" s="25"/>
      <c r="AY2" s="170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48" t="s">
        <v>22</v>
      </c>
      <c r="C3" s="349"/>
      <c r="D3" s="346" t="e">
        <f ca="1">INDIRECT(A2)</f>
        <v>#N/A</v>
      </c>
      <c r="E3" s="347"/>
      <c r="F3" s="347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45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70"/>
      <c r="AS3" s="22"/>
      <c r="AT3" s="22"/>
      <c r="AU3" s="22"/>
      <c r="AV3" s="25"/>
      <c r="AW3" s="165"/>
      <c r="AX3" s="25"/>
      <c r="AY3" s="170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50" t="e">
        <f ca="1">IF(LEFT(B3,1)="D",CONCATENATE("Place - ",INDIRECT(CONCATENATE("AV",A4))),CONCATENATE("Rack - ",IF(LEFT(B3,2)=" S",INDIRECT(CONCATENATE("J",A4)),INDIRECT(CONCATENATE("P",A4)))))</f>
        <v>#N/A</v>
      </c>
      <c r="C4" s="351"/>
      <c r="D4" s="347" t="e">
        <f>IF(G4="Lb",2.2046*D3,D3/2.2046)</f>
        <v>#N/A</v>
      </c>
      <c r="E4" s="347"/>
      <c r="F4" s="347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45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70"/>
      <c r="AS4" s="22"/>
      <c r="AT4" s="22"/>
      <c r="AU4" s="22"/>
      <c r="AV4" s="25"/>
      <c r="AW4" s="165"/>
      <c r="AX4" s="25"/>
      <c r="AY4" s="170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45"/>
      <c r="AF5" s="101"/>
      <c r="AG5" s="101"/>
      <c r="AH5" s="102"/>
      <c r="AJ5" s="22"/>
      <c r="AM5" s="22"/>
      <c r="AN5" s="22"/>
      <c r="AQ5" s="22"/>
      <c r="AR5" s="170"/>
      <c r="AS5" s="22"/>
      <c r="AT5" s="22"/>
      <c r="AU5" s="22"/>
      <c r="AW5" s="165"/>
      <c r="AY5" s="170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5" t="s">
        <v>158</v>
      </c>
      <c r="I6" s="356"/>
      <c r="K6" s="22"/>
      <c r="L6" s="22"/>
      <c r="M6" s="22"/>
      <c r="N6" s="22"/>
      <c r="O6" s="22"/>
      <c r="P6" s="204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45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70"/>
      <c r="AS6" s="22"/>
      <c r="AT6" s="22"/>
      <c r="AU6" s="22"/>
      <c r="AW6" s="165"/>
      <c r="AY6" s="170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4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70"/>
      <c r="AS7" s="22" t="str">
        <f>CONCATENATE("AR10:AR",AF7)</f>
        <v>AR10:AR30</v>
      </c>
      <c r="AT7" s="22"/>
      <c r="AU7" s="22" t="str">
        <f>CONCATENATE("AT10:AT",AF7)</f>
        <v>AT10:AT30</v>
      </c>
      <c r="AW7" s="165"/>
      <c r="AY7" s="170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5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1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6" t="s">
        <v>190</v>
      </c>
      <c r="AX8" s="88" t="s">
        <v>191</v>
      </c>
      <c r="AY8" s="171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1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6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9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9">
        <f>IF(OR(ISERROR(AY9),ISERROR(AX9)),0,AY9)</f>
        <v>0</v>
      </c>
      <c r="AS9" s="36" t="e">
        <f ca="1">RANK(AR9,INDIRECT($AS$7))</f>
        <v>#N/A</v>
      </c>
      <c r="AT9" s="163">
        <f>INT(AR9/1000000)</f>
        <v>0</v>
      </c>
      <c r="AU9" s="100" t="e">
        <f ca="1">RANK(AT9,INDIRECT($AU$7))</f>
        <v>#N/A</v>
      </c>
      <c r="AV9" s="180" t="e">
        <f>AS9-AU9+1</f>
        <v>#N/A</v>
      </c>
      <c r="AW9" s="167">
        <f>F9</f>
        <v>0</v>
      </c>
      <c r="AX9" s="24">
        <f>RANK(AW9,AW:AW)</f>
        <v>1</v>
      </c>
      <c r="AY9" s="199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H6:I6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64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64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64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64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64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64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64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64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64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64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2" t="s">
        <v>40</v>
      </c>
      <c r="F12" s="363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64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64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64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64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64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64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64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64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64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64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4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2014-07-01T16:05:59Z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