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emf" ContentType="image/x-emf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655" tabRatio="921" activeTab="9"/>
  </bookViews>
  <sheets>
    <sheet name="Setup" sheetId="1" r:id="rId1"/>
    <sheet name="Weigh-in" sheetId="2" r:id="rId2"/>
    <sheet name="Lifting" sheetId="3" r:id="rId3"/>
    <sheet name="3-Lift" sheetId="4" r:id="rId4"/>
    <sheet name="Squat" sheetId="5" r:id="rId5"/>
    <sheet name="Bench" sheetId="6" r:id="rId6"/>
    <sheet name="Deadlift" sheetId="7" r:id="rId7"/>
    <sheet name="Push-Pull" sheetId="8" r:id="rId8"/>
    <sheet name="DATA" sheetId="9" r:id="rId9"/>
    <sheet name="PrintSheet" sheetId="10" r:id="rId10"/>
    <sheet name="Awards" sheetId="11" r:id="rId11"/>
    <sheet name="Please read" sheetId="12" r:id="rId12"/>
    <sheet name="Black &amp; White load sheet" sheetId="13" r:id="rId13"/>
  </sheets>
  <definedNames>
    <definedName name="_xlnm.Print_Area" localSheetId="3">'3-Lift'!#REF!</definedName>
    <definedName name="_xlnm.Print_Area" localSheetId="5">'Bench'!#REF!</definedName>
    <definedName name="_xlnm.Print_Area" localSheetId="6">'Deadlift'!#REF!</definedName>
    <definedName name="_xlnm.Print_Area" localSheetId="9">'PrintSheet'!$A$1:$AI$28</definedName>
    <definedName name="_xlnm.Print_Area" localSheetId="7">'Push-Pull'!#REF!</definedName>
    <definedName name="_xlnm.Print_Area" localSheetId="4">'Squat'!#REF!</definedName>
    <definedName name="_xlnm.Print_Titles" localSheetId="12">'Black &amp; White load sheet'!$1:$2</definedName>
    <definedName name="_xlnm.Print_Titles" localSheetId="9">'PrintSheet'!$1:$2</definedName>
  </definedNames>
  <calcPr fullCalcOnLoad="1"/>
</workbook>
</file>

<file path=xl/sharedStrings.xml><?xml version="1.0" encoding="utf-8"?>
<sst xmlns="http://schemas.openxmlformats.org/spreadsheetml/2006/main" count="546" uniqueCount="304">
  <si>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</si>
  <si>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</si>
  <si>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</si>
  <si>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</si>
  <si>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</si>
  <si>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</si>
  <si>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</si>
  <si>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</si>
  <si>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</si>
  <si>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</si>
  <si>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</si>
  <si>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</si>
  <si>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</si>
  <si>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</si>
  <si>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</si>
  <si>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</si>
  <si>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</si>
  <si>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</si>
  <si>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</si>
  <si>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</si>
  <si>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</si>
  <si>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</si>
  <si>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</si>
  <si>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</si>
  <si>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</si>
  <si>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</si>
  <si>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</si>
  <si>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</si>
  <si>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</si>
  <si>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</si>
  <si>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/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</si>
  <si>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</si>
  <si>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</si>
  <si>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</si>
  <si>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</si>
  <si>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</si>
  <si>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</si>
  <si>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</si>
  <si>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</si>
  <si>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</si>
  <si>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</si>
  <si>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</si>
  <si>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</si>
  <si>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</si>
  <si>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</si>
  <si>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</si>
  <si>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</si>
  <si>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</si>
  <si>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</si>
  <si>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</si>
  <si>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</si>
  <si>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</si>
  <si>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</si>
  <si>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</si>
  <si>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</si>
  <si>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</si>
  <si>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</si>
  <si>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</si>
  <si>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</si>
  <si>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</si>
  <si>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</si>
  <si>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</si>
  <si>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</si>
  <si>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</si>
  <si>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</si>
  <si>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</si>
  <si>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</si>
  <si>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</si>
  <si>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</si>
  <si>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</si>
  <si>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</si>
  <si>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</si>
  <si>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</si>
  <si>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</si>
  <si>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</si>
  <si>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513-477-0775</t>
  </si>
  <si>
    <t>Kilos</t>
  </si>
  <si>
    <t>Sort-on</t>
  </si>
  <si>
    <t>Place</t>
  </si>
  <si>
    <t>Squat</t>
  </si>
  <si>
    <t>BP &amp; DL</t>
  </si>
  <si>
    <t>Bar plus Collars</t>
  </si>
  <si>
    <t>Platform Weight Set</t>
  </si>
  <si>
    <t>1.000</t>
  </si>
  <si>
    <t>1.010</t>
  </si>
  <si>
    <t>1.020</t>
  </si>
  <si>
    <t>1.031</t>
  </si>
  <si>
    <t>1.043</t>
  </si>
  <si>
    <t>1.055</t>
  </si>
  <si>
    <t>1.068</t>
  </si>
  <si>
    <t>1.082</t>
  </si>
  <si>
    <t>1.097</t>
  </si>
  <si>
    <t>1.113</t>
  </si>
  <si>
    <t>1.130</t>
  </si>
  <si>
    <t>1.147</t>
  </si>
  <si>
    <t>1.165</t>
  </si>
  <si>
    <t>1.184</t>
  </si>
  <si>
    <t>1.204</t>
  </si>
  <si>
    <t>1.225</t>
  </si>
  <si>
    <t>1.246</t>
  </si>
  <si>
    <t>1.268</t>
  </si>
  <si>
    <t>1.291</t>
  </si>
  <si>
    <t>1.315</t>
  </si>
  <si>
    <t>1.340</t>
  </si>
  <si>
    <t>1.366</t>
  </si>
  <si>
    <t>1.393</t>
  </si>
  <si>
    <t>1.421</t>
  </si>
  <si>
    <t>1.450</t>
  </si>
  <si>
    <t>1.480</t>
  </si>
  <si>
    <t>1.1511</t>
  </si>
  <si>
    <t>1.543</t>
  </si>
  <si>
    <t>1.576</t>
  </si>
  <si>
    <t>1.610</t>
  </si>
  <si>
    <t>1.645</t>
  </si>
  <si>
    <t>1.681</t>
  </si>
  <si>
    <t>1.718</t>
  </si>
  <si>
    <t>1.756</t>
  </si>
  <si>
    <t>1.795</t>
  </si>
  <si>
    <t>1.835</t>
  </si>
  <si>
    <t>1.876</t>
  </si>
  <si>
    <t>1.918</t>
  </si>
  <si>
    <t>1.961</t>
  </si>
  <si>
    <t>2.005</t>
  </si>
  <si>
    <t>2.050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</si>
  <si>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</si>
  <si>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</si>
  <si>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</si>
  <si>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</si>
  <si>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</si>
  <si>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</si>
  <si>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</si>
  <si>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</si>
  <si>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</si>
  <si>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</si>
  <si>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</si>
  <si>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</si>
  <si>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</si>
  <si>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</si>
  <si>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</si>
  <si>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</si>
  <si>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</si>
  <si>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</si>
  <si>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</si>
  <si>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</si>
  <si>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</si>
  <si>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</si>
  <si>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</si>
  <si>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</si>
  <si>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</si>
  <si>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</si>
  <si>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</si>
  <si>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</si>
  <si>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</si>
  <si>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</si>
  <si>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</si>
  <si>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</si>
  <si>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</si>
  <si>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</si>
  <si>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automatic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</si>
  <si>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</si>
  <si>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</si>
  <si>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</si>
  <si>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</si>
  <si>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</si>
  <si>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</si>
  <si>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</si>
  <si>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</si>
  <si>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</si>
  <si>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</si>
  <si>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</si>
  <si>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Female open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</si>
  <si>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</si>
  <si>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</si>
  <si>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</si>
  <si>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</si>
  <si>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</si>
  <si>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</si>
  <si>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</si>
  <si>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</si>
  <si>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</si>
  <si>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</si>
  <si>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</si>
  <si>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</si>
  <si>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</si>
  <si>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</si>
  <si>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</si>
  <si>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</si>
  <si>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</si>
  <si>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</si>
  <si>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</si>
  <si>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</si>
  <si>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</si>
  <si>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Results - Lbs &amp; Kgs?</t>
  </si>
  <si>
    <t>abs score</t>
  </si>
  <si>
    <t>Courtney Layman</t>
  </si>
  <si>
    <t>Web Upload</t>
  </si>
  <si>
    <t>FTP site</t>
  </si>
  <si>
    <t>nextlifter.com</t>
  </si>
  <si>
    <t>User Name</t>
  </si>
  <si>
    <t>jpm75usafa</t>
  </si>
  <si>
    <t>Folder/File Name</t>
  </si>
  <si>
    <t>Website</t>
  </si>
  <si>
    <t>OnlineScoreBoard/GenericTest</t>
  </si>
  <si>
    <t>Flt A</t>
  </si>
  <si>
    <t>Disable</t>
  </si>
  <si>
    <t>Men Reshel</t>
  </si>
  <si>
    <t>Women Reshel</t>
  </si>
  <si>
    <t>no</t>
  </si>
  <si>
    <t>Q13</t>
  </si>
  <si>
    <t>BWt (Kg)</t>
  </si>
  <si>
    <t>Reshel</t>
  </si>
  <si>
    <t>140+</t>
  </si>
  <si>
    <t>90+</t>
  </si>
  <si>
    <t>Female Junior</t>
  </si>
  <si>
    <t>Female Sub-Master</t>
  </si>
  <si>
    <t>Female Master 40-44</t>
  </si>
  <si>
    <t>Female Master 45-49</t>
  </si>
  <si>
    <t>Female Master 50-54</t>
  </si>
  <si>
    <t>Female Master 55-59</t>
  </si>
  <si>
    <t>Female Master 60-64</t>
  </si>
  <si>
    <t>Female Master 65-69</t>
  </si>
  <si>
    <t>Female Master 70-74</t>
  </si>
  <si>
    <t>Female Master 75-79</t>
  </si>
  <si>
    <t>Kg</t>
  </si>
  <si>
    <t>Male Teenager  13-15</t>
  </si>
  <si>
    <t>Male Teenager 16-17</t>
  </si>
  <si>
    <t>Male Teenager 18-19</t>
  </si>
  <si>
    <t>Male Sub Master</t>
  </si>
  <si>
    <t>Male Master 40-44</t>
  </si>
  <si>
    <t>Male Master 45-49</t>
  </si>
  <si>
    <t>Male Master 50-54</t>
  </si>
  <si>
    <t xml:space="preserve">Male Junior </t>
  </si>
  <si>
    <t>Male Master 55-59</t>
  </si>
  <si>
    <t>Male Master 60-64</t>
  </si>
  <si>
    <t>Male Master 65-69</t>
  </si>
  <si>
    <t>Male Master 70-74</t>
  </si>
  <si>
    <t>Male Master 75-79</t>
  </si>
  <si>
    <t>Male Master 80-84</t>
  </si>
  <si>
    <t>Male Open</t>
  </si>
  <si>
    <t>Female Open</t>
  </si>
  <si>
    <t>MO</t>
  </si>
  <si>
    <t>FO</t>
  </si>
  <si>
    <t>FT-1</t>
  </si>
  <si>
    <t>FT-2</t>
  </si>
  <si>
    <t>FT-3</t>
  </si>
  <si>
    <t>F-SM</t>
  </si>
  <si>
    <t>F-J</t>
  </si>
  <si>
    <t>FM-1</t>
  </si>
  <si>
    <t>FM-2</t>
  </si>
  <si>
    <t>FM-3</t>
  </si>
  <si>
    <t>FM-4</t>
  </si>
  <si>
    <t>FM-5</t>
  </si>
  <si>
    <t>FM-6</t>
  </si>
  <si>
    <t>FM-7</t>
  </si>
  <si>
    <t>FM-8</t>
  </si>
  <si>
    <t>Female Teen 13-15</t>
  </si>
  <si>
    <t>Female Teen 16-17</t>
  </si>
  <si>
    <t>Female Teen 18-19</t>
  </si>
  <si>
    <t>MT-1</t>
  </si>
  <si>
    <t>MT-2</t>
  </si>
  <si>
    <t>MT-3</t>
  </si>
  <si>
    <t>M-J</t>
  </si>
  <si>
    <t>M-SM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</si>
  <si>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</si>
  <si>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</si>
  <si>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</si>
  <si>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</si>
  <si>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</si>
  <si>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</si>
  <si>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</si>
  <si>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</si>
  <si>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</si>
  <si>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OP</t>
  </si>
  <si>
    <t>JUN</t>
  </si>
  <si>
    <t>M2</t>
  </si>
  <si>
    <t>RAW</t>
  </si>
  <si>
    <t>BEST BENCH</t>
  </si>
  <si>
    <t>S/PLY</t>
  </si>
  <si>
    <t>IR</t>
  </si>
  <si>
    <t>GB</t>
  </si>
  <si>
    <t>RUS</t>
  </si>
  <si>
    <t>JACK WOODYATT</t>
  </si>
  <si>
    <t>M3</t>
  </si>
  <si>
    <t>OWEN BERRY</t>
  </si>
  <si>
    <t>ANDY MCKEE</t>
  </si>
  <si>
    <t>M7</t>
  </si>
  <si>
    <t>GRAHAM QUIRKE</t>
  </si>
  <si>
    <t>M/PLY</t>
  </si>
  <si>
    <t>J J DUNNE</t>
  </si>
  <si>
    <t>NET</t>
  </si>
  <si>
    <t>GEORGE HUTTON</t>
  </si>
  <si>
    <t>TOM CORISH</t>
  </si>
  <si>
    <t>GUIDO NIELAND</t>
  </si>
  <si>
    <t>GER</t>
  </si>
  <si>
    <t>M1</t>
  </si>
  <si>
    <t>DARREN ROTHWELL</t>
  </si>
  <si>
    <t>ALEEM MAJID</t>
  </si>
  <si>
    <t>NICO CORNELIS</t>
  </si>
  <si>
    <t>AMARDEEP SINGH</t>
  </si>
  <si>
    <t>AIDAS STEPONAVICUIS</t>
  </si>
  <si>
    <t>RICHARD DAVISON</t>
  </si>
  <si>
    <t xml:space="preserve"> LESLIE ATTWELL</t>
  </si>
  <si>
    <t>STANISLAV PRYKHIN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</si>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</sst>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0.0"/>
    <numFmt numFmtId="179" formatCode="0.0000"/>
    <numFmt numFmtId="180" formatCode="0.000"/>
    <numFmt numFmtId="181" formatCode="0.00000000000"/>
    <numFmt numFmtId="182" formatCode="0.0000000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28"/>
      <color indexed="9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u val="single"/>
      <sz val="20"/>
      <color indexed="9"/>
      <name val="Arial"/>
      <family val="2"/>
    </font>
    <font>
      <sz val="16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4"/>
      <color indexed="55"/>
      <name val="Arial"/>
      <family val="2"/>
    </font>
    <font>
      <sz val="11"/>
      <name val="Arial"/>
      <family val="2"/>
    </font>
    <font>
      <b/>
      <sz val="11"/>
      <color indexed="22"/>
      <name val="Arial"/>
      <family val="2"/>
    </font>
    <font>
      <sz val="4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0"/>
    </font>
    <font>
      <b/>
      <strike/>
      <sz val="12"/>
      <color indexed="9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8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3" fillId="0" borderId="0" xfId="52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2" fillId="34" borderId="17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4" borderId="16" xfId="0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 wrapText="1"/>
    </xf>
    <xf numFmtId="0" fontId="0" fillId="36" borderId="21" xfId="0" applyFont="1" applyFill="1" applyBorder="1" applyAlignment="1">
      <alignment horizontal="center" wrapText="1"/>
    </xf>
    <xf numFmtId="0" fontId="0" fillId="36" borderId="22" xfId="0" applyFont="1" applyFill="1" applyBorder="1" applyAlignment="1">
      <alignment horizontal="center" wrapText="1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center"/>
      <protection locked="0"/>
    </xf>
    <xf numFmtId="179" fontId="10" fillId="0" borderId="12" xfId="0" applyNumberFormat="1" applyFont="1" applyBorder="1" applyAlignment="1" applyProtection="1">
      <alignment horizontal="center"/>
      <protection locked="0"/>
    </xf>
    <xf numFmtId="180" fontId="10" fillId="0" borderId="12" xfId="0" applyNumberFormat="1" applyFont="1" applyBorder="1" applyAlignment="1" applyProtection="1">
      <alignment horizontal="center"/>
      <protection locked="0"/>
    </xf>
    <xf numFmtId="179" fontId="10" fillId="0" borderId="0" xfId="0" applyNumberFormat="1" applyFont="1" applyBorder="1" applyAlignment="1" applyProtection="1">
      <alignment horizontal="center"/>
      <protection locked="0"/>
    </xf>
    <xf numFmtId="178" fontId="10" fillId="0" borderId="0" xfId="0" applyNumberFormat="1" applyFont="1" applyBorder="1" applyAlignment="1" applyProtection="1">
      <alignment horizontal="center"/>
      <protection locked="0"/>
    </xf>
    <xf numFmtId="180" fontId="10" fillId="0" borderId="0" xfId="0" applyNumberFormat="1" applyFont="1" applyBorder="1" applyAlignment="1" applyProtection="1">
      <alignment horizontal="center"/>
      <protection locked="0"/>
    </xf>
    <xf numFmtId="178" fontId="10" fillId="0" borderId="12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2" fontId="10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23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18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25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/>
      <protection/>
    </xf>
    <xf numFmtId="178" fontId="16" fillId="0" borderId="27" xfId="0" applyNumberFormat="1" applyFont="1" applyFill="1" applyBorder="1" applyAlignment="1" applyProtection="1">
      <alignment vertical="center" shrinkToFit="1"/>
      <protection/>
    </xf>
    <xf numFmtId="178" fontId="16" fillId="0" borderId="28" xfId="0" applyNumberFormat="1" applyFont="1" applyFill="1" applyBorder="1" applyAlignment="1" applyProtection="1">
      <alignment vertical="center" shrinkToFit="1"/>
      <protection/>
    </xf>
    <xf numFmtId="178" fontId="16" fillId="0" borderId="24" xfId="0" applyNumberFormat="1" applyFont="1" applyFill="1" applyBorder="1" applyAlignment="1" applyProtection="1">
      <alignment vertical="center" shrinkToFit="1"/>
      <protection/>
    </xf>
    <xf numFmtId="0" fontId="0" fillId="34" borderId="12" xfId="0" applyFill="1" applyBorder="1" applyAlignment="1" applyProtection="1">
      <alignment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13" fillId="37" borderId="30" xfId="0" applyFont="1" applyFill="1" applyBorder="1" applyAlignment="1" applyProtection="1">
      <alignment horizontal="center" vertical="center" wrapText="1"/>
      <protection locked="0"/>
    </xf>
    <xf numFmtId="0" fontId="2" fillId="34" borderId="31" xfId="0" applyFont="1" applyFill="1" applyBorder="1" applyAlignment="1" applyProtection="1">
      <alignment horizontal="center" vertical="center" wrapText="1"/>
      <protection/>
    </xf>
    <xf numFmtId="0" fontId="2" fillId="34" borderId="32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8" fillId="38" borderId="33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 locked="0"/>
    </xf>
    <xf numFmtId="178" fontId="16" fillId="0" borderId="34" xfId="0" applyNumberFormat="1" applyFont="1" applyFill="1" applyBorder="1" applyAlignment="1" applyProtection="1">
      <alignment vertical="center" shrinkToFit="1"/>
      <protection/>
    </xf>
    <xf numFmtId="178" fontId="16" fillId="0" borderId="12" xfId="0" applyNumberFormat="1" applyFont="1" applyFill="1" applyBorder="1" applyAlignment="1" applyProtection="1">
      <alignment vertical="center" shrinkToFit="1"/>
      <protection/>
    </xf>
    <xf numFmtId="178" fontId="16" fillId="0" borderId="26" xfId="0" applyNumberFormat="1" applyFont="1" applyFill="1" applyBorder="1" applyAlignment="1" applyProtection="1">
      <alignment vertical="center" shrinkToFi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horizontal="left"/>
      <protection/>
    </xf>
    <xf numFmtId="0" fontId="13" fillId="38" borderId="33" xfId="0" applyFont="1" applyFill="1" applyBorder="1" applyAlignment="1" applyProtection="1">
      <alignment horizontal="center" vertical="center" wrapText="1"/>
      <protection locked="0"/>
    </xf>
    <xf numFmtId="2" fontId="10" fillId="0" borderId="12" xfId="0" applyNumberFormat="1" applyFont="1" applyBorder="1" applyAlignment="1" applyProtection="1">
      <alignment horizontal="center" shrinkToFit="1"/>
      <protection locked="0"/>
    </xf>
    <xf numFmtId="2" fontId="10" fillId="0" borderId="0" xfId="0" applyNumberFormat="1" applyFont="1" applyBorder="1" applyAlignment="1" applyProtection="1">
      <alignment horizontal="center" shrinkToFit="1"/>
      <protection locked="0"/>
    </xf>
    <xf numFmtId="0" fontId="0" fillId="34" borderId="0" xfId="0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wrapText="1"/>
      <protection/>
    </xf>
    <xf numFmtId="0" fontId="0" fillId="34" borderId="24" xfId="0" applyFill="1" applyBorder="1" applyAlignment="1" applyProtection="1">
      <alignment/>
      <protection/>
    </xf>
    <xf numFmtId="0" fontId="10" fillId="34" borderId="24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shrinkToFit="1"/>
      <protection locked="0"/>
    </xf>
    <xf numFmtId="0" fontId="0" fillId="0" borderId="12" xfId="0" applyFont="1" applyFill="1" applyBorder="1" applyAlignment="1" applyProtection="1">
      <alignment horizontal="center" shrinkToFit="1"/>
      <protection locked="0"/>
    </xf>
    <xf numFmtId="0" fontId="0" fillId="0" borderId="12" xfId="0" applyFill="1" applyBorder="1" applyAlignment="1" applyProtection="1">
      <alignment horizontal="center" shrinkToFit="1"/>
      <protection/>
    </xf>
    <xf numFmtId="0" fontId="0" fillId="34" borderId="12" xfId="0" applyFill="1" applyBorder="1" applyAlignment="1" applyProtection="1">
      <alignment horizontal="center" shrinkToFit="1"/>
      <protection/>
    </xf>
    <xf numFmtId="180" fontId="0" fillId="34" borderId="12" xfId="0" applyNumberFormat="1" applyFill="1" applyBorder="1" applyAlignment="1" applyProtection="1">
      <alignment horizontal="center" shrinkToFit="1"/>
      <protection/>
    </xf>
    <xf numFmtId="0" fontId="0" fillId="0" borderId="36" xfId="0" applyBorder="1" applyAlignment="1" applyProtection="1">
      <alignment horizontal="center" shrinkToFit="1"/>
      <protection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13" fillId="37" borderId="10" xfId="0" applyFont="1" applyFill="1" applyBorder="1" applyAlignment="1">
      <alignment horizontal="center" wrapText="1"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5" fillId="0" borderId="10" xfId="0" applyFont="1" applyBorder="1" applyAlignment="1">
      <alignment horizontal="center"/>
    </xf>
    <xf numFmtId="0" fontId="22" fillId="38" borderId="0" xfId="0" applyFont="1" applyFill="1" applyBorder="1" applyAlignment="1" applyProtection="1">
      <alignment/>
      <protection locked="0"/>
    </xf>
    <xf numFmtId="0" fontId="22" fillId="38" borderId="0" xfId="0" applyFont="1" applyFill="1" applyBorder="1" applyAlignment="1" applyProtection="1">
      <alignment horizontal="center"/>
      <protection locked="0"/>
    </xf>
    <xf numFmtId="0" fontId="22" fillId="38" borderId="0" xfId="0" applyFont="1" applyFill="1" applyAlignment="1" applyProtection="1">
      <alignment/>
      <protection locked="0"/>
    </xf>
    <xf numFmtId="0" fontId="22" fillId="38" borderId="0" xfId="0" applyFont="1" applyFill="1" applyAlignment="1" applyProtection="1">
      <alignment horizontal="center"/>
      <protection locked="0"/>
    </xf>
    <xf numFmtId="0" fontId="13" fillId="38" borderId="0" xfId="0" applyFont="1" applyFill="1" applyBorder="1" applyAlignment="1" applyProtection="1">
      <alignment horizontal="center" wrapText="1"/>
      <protection locked="0"/>
    </xf>
    <xf numFmtId="0" fontId="22" fillId="38" borderId="0" xfId="0" applyFont="1" applyFill="1" applyAlignment="1" applyProtection="1">
      <alignment horizontal="center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 locked="0"/>
    </xf>
    <xf numFmtId="2" fontId="22" fillId="38" borderId="0" xfId="0" applyNumberFormat="1" applyFont="1" applyFill="1" applyAlignment="1" applyProtection="1">
      <alignment horizontal="center"/>
      <protection locked="0"/>
    </xf>
    <xf numFmtId="0" fontId="24" fillId="38" borderId="0" xfId="0" applyFont="1" applyFill="1" applyAlignment="1" applyProtection="1">
      <alignment horizontal="left" vertical="center" wrapText="1"/>
      <protection/>
    </xf>
    <xf numFmtId="0" fontId="22" fillId="38" borderId="0" xfId="0" applyFont="1" applyFill="1" applyAlignment="1" applyProtection="1">
      <alignment horizontal="center"/>
      <protection/>
    </xf>
    <xf numFmtId="0" fontId="22" fillId="38" borderId="0" xfId="0" applyFont="1" applyFill="1" applyAlignment="1" applyProtection="1">
      <alignment/>
      <protection/>
    </xf>
    <xf numFmtId="0" fontId="25" fillId="38" borderId="0" xfId="0" applyFont="1" applyFill="1" applyBorder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center" vertical="center" wrapText="1"/>
      <protection/>
    </xf>
    <xf numFmtId="0" fontId="27" fillId="38" borderId="0" xfId="0" applyFont="1" applyFill="1" applyAlignment="1" applyProtection="1">
      <alignment horizontal="left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/>
    </xf>
    <xf numFmtId="0" fontId="22" fillId="38" borderId="0" xfId="0" applyFont="1" applyFill="1" applyAlignment="1" applyProtection="1">
      <alignment horizontal="left" vertical="center"/>
      <protection locked="0"/>
    </xf>
    <xf numFmtId="0" fontId="27" fillId="38" borderId="0" xfId="0" applyFont="1" applyFill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left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 locked="0"/>
    </xf>
    <xf numFmtId="0" fontId="22" fillId="38" borderId="0" xfId="0" applyFont="1" applyFill="1" applyBorder="1" applyAlignment="1" applyProtection="1">
      <alignment horizontal="center" vertical="center" wrapText="1"/>
      <protection locked="0"/>
    </xf>
    <xf numFmtId="15" fontId="5" fillId="0" borderId="31" xfId="0" applyNumberFormat="1" applyFont="1" applyBorder="1" applyAlignment="1" applyProtection="1">
      <alignment horizontal="center" shrinkToFit="1"/>
      <protection locked="0"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shrinkToFi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179" fontId="11" fillId="0" borderId="38" xfId="0" applyNumberFormat="1" applyFont="1" applyFill="1" applyBorder="1" applyAlignment="1" applyProtection="1">
      <alignment horizontal="center" vertical="center" wrapText="1"/>
      <protection/>
    </xf>
    <xf numFmtId="178" fontId="11" fillId="0" borderId="38" xfId="0" applyNumberFormat="1" applyFont="1" applyFill="1" applyBorder="1" applyAlignment="1" applyProtection="1">
      <alignment horizontal="center" vertical="center" wrapText="1"/>
      <protection/>
    </xf>
    <xf numFmtId="2" fontId="11" fillId="0" borderId="38" xfId="0" applyNumberFormat="1" applyFont="1" applyFill="1" applyBorder="1" applyAlignment="1" applyProtection="1">
      <alignment horizontal="center" vertical="center" wrapText="1"/>
      <protection/>
    </xf>
    <xf numFmtId="180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/>
      <protection/>
    </xf>
    <xf numFmtId="0" fontId="28" fillId="34" borderId="0" xfId="0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/>
      <protection/>
    </xf>
    <xf numFmtId="0" fontId="28" fillId="0" borderId="10" xfId="0" applyFont="1" applyBorder="1" applyAlignment="1" applyProtection="1">
      <alignment/>
      <protection/>
    </xf>
    <xf numFmtId="182" fontId="6" fillId="34" borderId="0" xfId="0" applyNumberFormat="1" applyFont="1" applyFill="1" applyBorder="1" applyAlignment="1" applyProtection="1">
      <alignment horizontal="center"/>
      <protection/>
    </xf>
    <xf numFmtId="182" fontId="0" fillId="0" borderId="0" xfId="0" applyNumberFormat="1" applyBorder="1" applyAlignment="1" applyProtection="1">
      <alignment horizontal="center"/>
      <protection/>
    </xf>
    <xf numFmtId="182" fontId="2" fillId="34" borderId="30" xfId="0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Border="1" applyAlignment="1" applyProtection="1">
      <alignment horizontal="center"/>
      <protection/>
    </xf>
    <xf numFmtId="180" fontId="0" fillId="0" borderId="0" xfId="0" applyNumberFormat="1" applyFill="1" applyAlignment="1">
      <alignment/>
    </xf>
    <xf numFmtId="0" fontId="4" fillId="0" borderId="10" xfId="0" applyFont="1" applyFill="1" applyBorder="1" applyAlignment="1" quotePrefix="1">
      <alignment horizontal="center" wrapText="1"/>
    </xf>
    <xf numFmtId="179" fontId="10" fillId="0" borderId="0" xfId="0" applyNumberFormat="1" applyFont="1" applyFill="1" applyAlignment="1">
      <alignment horizontal="center"/>
    </xf>
    <xf numFmtId="0" fontId="0" fillId="0" borderId="27" xfId="0" applyNumberForma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 locked="0"/>
    </xf>
    <xf numFmtId="0" fontId="26" fillId="38" borderId="0" xfId="0" applyNumberFormat="1" applyFont="1" applyFill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/>
    </xf>
    <xf numFmtId="1" fontId="0" fillId="0" borderId="12" xfId="0" applyNumberFormat="1" applyBorder="1" applyAlignment="1" applyProtection="1">
      <alignment horizontal="center"/>
      <protection/>
    </xf>
    <xf numFmtId="178" fontId="4" fillId="0" borderId="10" xfId="56" applyNumberFormat="1" applyFont="1" applyBorder="1" applyAlignment="1">
      <alignment horizontal="center" wrapText="1"/>
      <protection/>
    </xf>
    <xf numFmtId="0" fontId="2" fillId="34" borderId="10" xfId="56" applyFont="1" applyFill="1" applyBorder="1" applyAlignment="1" applyProtection="1">
      <alignment horizontal="center" wrapText="1"/>
      <protection locked="0"/>
    </xf>
    <xf numFmtId="0" fontId="2" fillId="0" borderId="10" xfId="56" applyFont="1" applyFill="1" applyBorder="1" applyAlignment="1" applyProtection="1">
      <alignment horizontal="center" wrapText="1"/>
      <protection locked="0"/>
    </xf>
    <xf numFmtId="0" fontId="30" fillId="0" borderId="0" xfId="56" applyAlignment="1">
      <alignment horizontal="center" wrapText="1"/>
      <protection/>
    </xf>
    <xf numFmtId="0" fontId="30" fillId="0" borderId="0" xfId="56" applyAlignment="1">
      <alignment wrapText="1"/>
      <protection/>
    </xf>
    <xf numFmtId="178" fontId="4" fillId="0" borderId="10" xfId="56" applyNumberFormat="1" applyFont="1" applyBorder="1" applyAlignment="1" applyProtection="1">
      <alignment horizontal="center"/>
      <protection locked="0"/>
    </xf>
    <xf numFmtId="0" fontId="2" fillId="34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 applyProtection="1">
      <alignment horizontal="center"/>
      <protection locked="0"/>
    </xf>
    <xf numFmtId="0" fontId="30" fillId="0" borderId="0" xfId="56" applyAlignment="1">
      <alignment horizontal="center"/>
      <protection/>
    </xf>
    <xf numFmtId="0" fontId="30" fillId="0" borderId="0" xfId="56">
      <alignment/>
      <protection/>
    </xf>
    <xf numFmtId="178" fontId="4" fillId="0" borderId="10" xfId="56" applyNumberFormat="1" applyFont="1" applyBorder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0" fillId="34" borderId="0" xfId="56" applyFont="1" applyFill="1">
      <alignment/>
      <protection/>
    </xf>
    <xf numFmtId="0" fontId="0" fillId="0" borderId="0" xfId="56" applyFont="1" applyFill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34" borderId="39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horizontal="center" wrapText="1"/>
      <protection locked="0"/>
    </xf>
    <xf numFmtId="180" fontId="0" fillId="0" borderId="12" xfId="0" applyNumberFormat="1" applyFill="1" applyBorder="1" applyAlignment="1" applyProtection="1">
      <alignment horizontal="center"/>
      <protection/>
    </xf>
    <xf numFmtId="0" fontId="31" fillId="38" borderId="0" xfId="0" applyFont="1" applyFill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49" fontId="6" fillId="34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49" fontId="2" fillId="34" borderId="3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shrinkToFit="1"/>
      <protection locked="0"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2" fillId="34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3" fillId="0" borderId="0" xfId="52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21" fillId="0" borderId="11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37" xfId="0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35" xfId="0" applyFont="1" applyFill="1" applyBorder="1" applyAlignment="1" applyProtection="1">
      <alignment horizontal="center"/>
      <protection locked="0"/>
    </xf>
    <xf numFmtId="180" fontId="21" fillId="34" borderId="11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180" fontId="21" fillId="34" borderId="3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/>
      <protection locked="0"/>
    </xf>
    <xf numFmtId="179" fontId="32" fillId="0" borderId="0" xfId="0" applyNumberFormat="1" applyFont="1" applyFill="1" applyAlignment="1">
      <alignment horizontal="center"/>
    </xf>
    <xf numFmtId="0" fontId="21" fillId="0" borderId="37" xfId="0" applyNumberFormat="1" applyFont="1" applyFill="1" applyBorder="1" applyAlignment="1" applyProtection="1">
      <alignment horizontal="center"/>
      <protection locked="0"/>
    </xf>
    <xf numFmtId="0" fontId="32" fillId="0" borderId="37" xfId="0" applyNumberFormat="1" applyFont="1" applyFill="1" applyBorder="1" applyAlignment="1" applyProtection="1">
      <alignment horizontal="center"/>
      <protection locked="0"/>
    </xf>
    <xf numFmtId="0" fontId="32" fillId="0" borderId="11" xfId="0" applyNumberFormat="1" applyFont="1" applyFill="1" applyBorder="1" applyAlignment="1" applyProtection="1">
      <alignment horizontal="center"/>
      <protection locked="0"/>
    </xf>
    <xf numFmtId="0" fontId="33" fillId="34" borderId="11" xfId="0" applyFont="1" applyFill="1" applyBorder="1" applyAlignment="1">
      <alignment horizontal="center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/>
    </xf>
    <xf numFmtId="0" fontId="21" fillId="34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34" borderId="28" xfId="0" applyFont="1" applyFill="1" applyBorder="1" applyAlignment="1">
      <alignment horizontal="center"/>
    </xf>
    <xf numFmtId="0" fontId="21" fillId="39" borderId="28" xfId="0" applyFont="1" applyFill="1" applyBorder="1" applyAlignment="1">
      <alignment horizontal="center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shrinkToFit="1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179" fontId="10" fillId="0" borderId="12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 shrinkToFit="1"/>
      <protection locked="0"/>
    </xf>
    <xf numFmtId="0" fontId="73" fillId="0" borderId="1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178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 shrinkToFit="1"/>
      <protection locked="0"/>
    </xf>
    <xf numFmtId="180" fontId="10" fillId="0" borderId="12" xfId="0" applyNumberFormat="1" applyFont="1" applyFill="1" applyBorder="1" applyAlignment="1" applyProtection="1">
      <alignment horizontal="center"/>
      <protection locked="0"/>
    </xf>
    <xf numFmtId="178" fontId="73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left"/>
      <protection locked="0"/>
    </xf>
    <xf numFmtId="0" fontId="73" fillId="0" borderId="12" xfId="0" applyFont="1" applyFill="1" applyBorder="1" applyAlignment="1" applyProtection="1">
      <alignment horizontal="center" shrinkToFit="1"/>
      <protection locked="0"/>
    </xf>
    <xf numFmtId="0" fontId="74" fillId="0" borderId="12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73" fillId="0" borderId="10" xfId="0" applyFont="1" applyFill="1" applyBorder="1" applyAlignment="1" applyProtection="1">
      <alignment horizontal="center"/>
      <protection locked="0"/>
    </xf>
    <xf numFmtId="0" fontId="10" fillId="40" borderId="12" xfId="0" applyFont="1" applyFill="1" applyBorder="1" applyAlignment="1" applyProtection="1">
      <alignment horizontal="center"/>
      <protection locked="0"/>
    </xf>
    <xf numFmtId="0" fontId="10" fillId="41" borderId="12" xfId="0" applyFont="1" applyFill="1" applyBorder="1" applyAlignment="1" applyProtection="1">
      <alignment horizontal="center" shrinkToFit="1"/>
      <protection locked="0"/>
    </xf>
    <xf numFmtId="0" fontId="10" fillId="42" borderId="12" xfId="0" applyFont="1" applyFill="1" applyBorder="1" applyAlignment="1" applyProtection="1">
      <alignment horizontal="center" shrinkToFit="1"/>
      <protection locked="0"/>
    </xf>
    <xf numFmtId="0" fontId="10" fillId="43" borderId="12" xfId="0" applyFont="1" applyFill="1" applyBorder="1" applyAlignment="1" applyProtection="1">
      <alignment horizontal="center" shrinkToFit="1"/>
      <protection locked="0"/>
    </xf>
    <xf numFmtId="178" fontId="10" fillId="40" borderId="12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 vertical="center" shrinkToFit="1"/>
    </xf>
    <xf numFmtId="0" fontId="20" fillId="34" borderId="25" xfId="0" applyFont="1" applyFill="1" applyBorder="1" applyAlignment="1">
      <alignment horizontal="center" vertical="center" shrinkToFit="1"/>
    </xf>
    <xf numFmtId="0" fontId="9" fillId="34" borderId="45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49" xfId="0" applyFont="1" applyFill="1" applyBorder="1" applyAlignment="1">
      <alignment horizontal="center" vertical="center"/>
    </xf>
    <xf numFmtId="0" fontId="21" fillId="34" borderId="50" xfId="0" applyFont="1" applyFill="1" applyBorder="1" applyAlignment="1">
      <alignment horizontal="center" vertical="center"/>
    </xf>
    <xf numFmtId="0" fontId="21" fillId="34" borderId="51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52" xfId="0" applyFont="1" applyFill="1" applyBorder="1" applyAlignment="1">
      <alignment horizontal="center" vertical="center"/>
    </xf>
    <xf numFmtId="0" fontId="17" fillId="34" borderId="48" xfId="0" applyFont="1" applyFill="1" applyBorder="1" applyAlignment="1">
      <alignment horizontal="center" vertical="center"/>
    </xf>
    <xf numFmtId="0" fontId="17" fillId="34" borderId="49" xfId="0" applyFont="1" applyFill="1" applyBorder="1" applyAlignment="1">
      <alignment horizontal="center" vertical="center"/>
    </xf>
    <xf numFmtId="0" fontId="17" fillId="34" borderId="50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52" xfId="0" applyFont="1" applyFill="1" applyBorder="1" applyAlignment="1">
      <alignment horizontal="center" vertical="center"/>
    </xf>
    <xf numFmtId="0" fontId="21" fillId="34" borderId="37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12" fillId="34" borderId="53" xfId="0" applyFont="1" applyFill="1" applyBorder="1" applyAlignment="1" applyProtection="1">
      <alignment horizontal="center" vertical="center"/>
      <protection locked="0"/>
    </xf>
    <xf numFmtId="0" fontId="12" fillId="34" borderId="54" xfId="0" applyFont="1" applyFill="1" applyBorder="1" applyAlignment="1" applyProtection="1">
      <alignment horizontal="center" vertical="center"/>
      <protection locked="0"/>
    </xf>
    <xf numFmtId="0" fontId="21" fillId="34" borderId="37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/>
    </xf>
    <xf numFmtId="0" fontId="14" fillId="38" borderId="55" xfId="0" applyFont="1" applyFill="1" applyBorder="1" applyAlignment="1" applyProtection="1">
      <alignment horizontal="center" vertical="center" shrinkToFit="1"/>
      <protection locked="0"/>
    </xf>
    <xf numFmtId="0" fontId="14" fillId="38" borderId="56" xfId="0" applyFont="1" applyFill="1" applyBorder="1" applyAlignment="1" applyProtection="1">
      <alignment horizontal="center" vertical="center" shrinkToFit="1"/>
      <protection locked="0"/>
    </xf>
    <xf numFmtId="0" fontId="14" fillId="38" borderId="57" xfId="0" applyFont="1" applyFill="1" applyBorder="1" applyAlignment="1" applyProtection="1">
      <alignment horizontal="center" vertical="center" shrinkToFit="1"/>
      <protection locked="0"/>
    </xf>
    <xf numFmtId="0" fontId="14" fillId="38" borderId="51" xfId="0" applyFont="1" applyFill="1" applyBorder="1" applyAlignment="1" applyProtection="1">
      <alignment horizontal="center" vertical="center" shrinkToFit="1"/>
      <protection locked="0"/>
    </xf>
    <xf numFmtId="0" fontId="14" fillId="38" borderId="13" xfId="0" applyFont="1" applyFill="1" applyBorder="1" applyAlignment="1" applyProtection="1">
      <alignment horizontal="center" vertical="center" shrinkToFit="1"/>
      <protection locked="0"/>
    </xf>
    <xf numFmtId="0" fontId="14" fillId="38" borderId="52" xfId="0" applyFont="1" applyFill="1" applyBorder="1" applyAlignment="1" applyProtection="1">
      <alignment horizontal="center" vertical="center" shrinkToFit="1"/>
      <protection locked="0"/>
    </xf>
    <xf numFmtId="0" fontId="20" fillId="34" borderId="14" xfId="0" applyFont="1" applyFill="1" applyBorder="1" applyAlignment="1" applyProtection="1">
      <alignment horizontal="center" vertical="center" shrinkToFit="1"/>
      <protection locked="0"/>
    </xf>
    <xf numFmtId="0" fontId="20" fillId="34" borderId="58" xfId="0" applyFont="1" applyFill="1" applyBorder="1" applyAlignment="1" applyProtection="1">
      <alignment horizontal="center" vertical="center" shrinkToFit="1"/>
      <protection locked="0"/>
    </xf>
    <xf numFmtId="0" fontId="20" fillId="34" borderId="25" xfId="0" applyFont="1" applyFill="1" applyBorder="1" applyAlignment="1" applyProtection="1">
      <alignment horizontal="center" vertical="center" shrinkToFit="1"/>
      <protection locked="0"/>
    </xf>
    <xf numFmtId="15" fontId="20" fillId="34" borderId="14" xfId="0" applyNumberFormat="1" applyFont="1" applyFill="1" applyBorder="1" applyAlignment="1">
      <alignment horizontal="center" vertical="center" shrinkToFit="1"/>
    </xf>
    <xf numFmtId="0" fontId="20" fillId="34" borderId="58" xfId="0" applyFont="1" applyFill="1" applyBorder="1" applyAlignment="1">
      <alignment horizontal="center" vertical="center" shrinkToFit="1"/>
    </xf>
    <xf numFmtId="0" fontId="14" fillId="38" borderId="59" xfId="0" applyFont="1" applyFill="1" applyBorder="1" applyAlignment="1" applyProtection="1">
      <alignment horizontal="center" vertical="center"/>
      <protection locked="0"/>
    </xf>
    <xf numFmtId="0" fontId="14" fillId="38" borderId="0" xfId="0" applyFont="1" applyFill="1" applyBorder="1" applyAlignment="1" applyProtection="1">
      <alignment horizontal="center" vertical="center"/>
      <protection locked="0"/>
    </xf>
    <xf numFmtId="0" fontId="14" fillId="38" borderId="60" xfId="0" applyFont="1" applyFill="1" applyBorder="1" applyAlignment="1" applyProtection="1">
      <alignment horizontal="center" vertical="center"/>
      <protection locked="0"/>
    </xf>
    <xf numFmtId="0" fontId="14" fillId="38" borderId="51" xfId="0" applyFont="1" applyFill="1" applyBorder="1" applyAlignment="1" applyProtection="1">
      <alignment horizontal="center" vertical="center"/>
      <protection locked="0"/>
    </xf>
    <xf numFmtId="0" fontId="14" fillId="38" borderId="13" xfId="0" applyFont="1" applyFill="1" applyBorder="1" applyAlignment="1" applyProtection="1">
      <alignment horizontal="center" vertical="center"/>
      <protection locked="0"/>
    </xf>
    <xf numFmtId="0" fontId="14" fillId="38" borderId="52" xfId="0" applyFont="1" applyFill="1" applyBorder="1" applyAlignment="1" applyProtection="1">
      <alignment horizontal="center" vertical="center"/>
      <protection locked="0"/>
    </xf>
    <xf numFmtId="0" fontId="12" fillId="34" borderId="48" xfId="0" applyFont="1" applyFill="1" applyBorder="1" applyAlignment="1">
      <alignment horizontal="center" vertical="center"/>
    </xf>
    <xf numFmtId="0" fontId="12" fillId="34" borderId="49" xfId="0" applyFont="1" applyFill="1" applyBorder="1" applyAlignment="1">
      <alignment horizontal="center" vertical="center"/>
    </xf>
    <xf numFmtId="0" fontId="12" fillId="34" borderId="50" xfId="0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7" fillId="34" borderId="61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2" fillId="34" borderId="62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  <xf numFmtId="0" fontId="16" fillId="34" borderId="48" xfId="0" applyFont="1" applyFill="1" applyBorder="1" applyAlignment="1">
      <alignment horizontal="center" vertical="center"/>
    </xf>
    <xf numFmtId="0" fontId="16" fillId="34" borderId="49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16" fillId="34" borderId="62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0" fontId="16" fillId="34" borderId="63" xfId="0" applyFont="1" applyFill="1" applyBorder="1" applyAlignment="1">
      <alignment horizontal="center" vertical="center"/>
    </xf>
    <xf numFmtId="0" fontId="14" fillId="38" borderId="64" xfId="0" applyFont="1" applyFill="1" applyBorder="1" applyAlignment="1">
      <alignment horizontal="center" vertical="center"/>
    </xf>
    <xf numFmtId="0" fontId="14" fillId="38" borderId="26" xfId="0" applyFont="1" applyFill="1" applyBorder="1" applyAlignment="1">
      <alignment horizontal="center" vertical="center"/>
    </xf>
    <xf numFmtId="0" fontId="0" fillId="0" borderId="49" xfId="0" applyBorder="1" applyAlignment="1" applyProtection="1">
      <alignment horizontal="center" textRotation="90" shrinkToFit="1"/>
      <protection/>
    </xf>
    <xf numFmtId="0" fontId="0" fillId="0" borderId="0" xfId="0" applyAlignment="1" applyProtection="1">
      <alignment horizontal="center" textRotation="90" shrinkToFit="1"/>
      <protection/>
    </xf>
    <xf numFmtId="178" fontId="8" fillId="44" borderId="14" xfId="0" applyNumberFormat="1" applyFont="1" applyFill="1" applyBorder="1" applyAlignment="1" applyProtection="1">
      <alignment horizontal="center" vertical="center"/>
      <protection/>
    </xf>
    <xf numFmtId="178" fontId="8" fillId="44" borderId="58" xfId="0" applyNumberFormat="1" applyFont="1" applyFill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0" fontId="8" fillId="0" borderId="50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/>
    </xf>
    <xf numFmtId="0" fontId="8" fillId="0" borderId="65" xfId="0" applyFont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58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178" fontId="13" fillId="45" borderId="42" xfId="0" applyNumberFormat="1" applyFont="1" applyFill="1" applyBorder="1" applyAlignment="1" applyProtection="1">
      <alignment horizontal="center" vertical="center" shrinkToFit="1"/>
      <protection locked="0"/>
    </xf>
    <xf numFmtId="178" fontId="13" fillId="45" borderId="44" xfId="0" applyNumberFormat="1" applyFont="1" applyFill="1" applyBorder="1" applyAlignment="1" applyProtection="1">
      <alignment horizontal="center" vertical="center" shrinkToFit="1"/>
      <protection locked="0"/>
    </xf>
    <xf numFmtId="0" fontId="9" fillId="39" borderId="29" xfId="0" applyFont="1" applyFill="1" applyBorder="1" applyAlignment="1" applyProtection="1">
      <alignment horizontal="center" vertical="center" shrinkToFit="1"/>
      <protection/>
    </xf>
    <xf numFmtId="0" fontId="9" fillId="39" borderId="65" xfId="0" applyFont="1" applyFill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9" fillId="39" borderId="33" xfId="0" applyFont="1" applyFill="1" applyBorder="1" applyAlignment="1" applyProtection="1">
      <alignment horizontal="center" vertical="center" shrinkToFit="1"/>
      <protection/>
    </xf>
    <xf numFmtId="0" fontId="2" fillId="0" borderId="66" xfId="0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 wrapText="1"/>
    </xf>
    <xf numFmtId="0" fontId="0" fillId="0" borderId="24" xfId="0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shrinkToFit="1"/>
      <protection locked="0"/>
    </xf>
    <xf numFmtId="0" fontId="5" fillId="0" borderId="58" xfId="0" applyFont="1" applyBorder="1" applyAlignment="1" applyProtection="1">
      <alignment horizontal="center" shrinkToFit="1"/>
      <protection locked="0"/>
    </xf>
    <xf numFmtId="0" fontId="5" fillId="0" borderId="25" xfId="0" applyFont="1" applyBorder="1" applyAlignment="1" applyProtection="1">
      <alignment horizontal="center" shrinkToFit="1"/>
      <protection locked="0"/>
    </xf>
    <xf numFmtId="0" fontId="26" fillId="38" borderId="0" xfId="0" applyFont="1" applyFill="1" applyAlignment="1" applyProtection="1">
      <alignment horizontal="center" vertical="center"/>
      <protection locked="0"/>
    </xf>
    <xf numFmtId="0" fontId="26" fillId="38" borderId="0" xfId="0" applyFont="1" applyFill="1" applyAlignment="1" applyProtection="1">
      <alignment horizontal="center" vertical="center" wrapText="1"/>
      <protection locked="0"/>
    </xf>
    <xf numFmtId="0" fontId="23" fillId="38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BarLoad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">
    <dxf>
      <font>
        <strike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strike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 val="0"/>
        <i val="0"/>
        <strike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color indexed="55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975"/>
          <c:w val="0.883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spPr>
            <a:blipFill>
              <a:blip r:embed="rId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4"/>
          <c:order val="4"/>
          <c:spPr>
            <a:blipFill>
              <a:blip r:embed="rId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5"/>
          <c:order val="5"/>
          <c:spPr>
            <a:blipFill>
              <a:blip r:embed="rId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6"/>
          <c:order val="6"/>
          <c:spPr>
            <a:blipFill>
              <a:blip r:embed="rId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7"/>
          <c:order val="7"/>
          <c:spPr>
            <a:blipFill>
              <a:blip r:embed="rId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8"/>
          <c:order val="8"/>
          <c:spPr>
            <a:blipFill>
              <a:blip r:embed="rId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Setup!$H$18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0"/>
          <c:order val="9"/>
          <c:spPr>
            <a:blipFill>
              <a:blip r:embed="rId1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9"/>
          <c:order val="10"/>
          <c:spPr>
            <a:blipFill>
              <a:blip r:embed="rId1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2"/>
          <c:order val="11"/>
          <c:spPr>
            <a:blipFill>
              <a:blip r:embed="rId1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3"/>
          <c:order val="12"/>
          <c:spPr>
            <a:blipFill>
              <a:blip r:embed="rId1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4"/>
          <c:order val="13"/>
          <c:spPr>
            <a:blipFill>
              <a:blip r:embed="rId1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5"/>
          <c:order val="14"/>
          <c:spPr>
            <a:blipFill>
              <a:blip r:embed="rId1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6"/>
          <c:order val="15"/>
          <c:spPr>
            <a:blipFill>
              <a:blip r:embed="rId1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7"/>
          <c:order val="16"/>
          <c:spPr>
            <a:blipFill>
              <a:blip r:embed="rId1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8"/>
          <c:order val="17"/>
          <c:spPr>
            <a:blipFill>
              <a:blip r:embed="rId1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9"/>
          <c:order val="18"/>
          <c:spPr>
            <a:blipFill>
              <a:blip r:embed="rId1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0"/>
          <c:order val="19"/>
          <c:spPr>
            <a:blipFill>
              <a:blip r:embed="rId2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1"/>
          <c:order val="20"/>
          <c:spPr>
            <a:blipFill>
              <a:blip r:embed="rId2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2"/>
          <c:order val="21"/>
          <c:spPr>
            <a:blipFill>
              <a:blip r:embed="rId2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1"/>
          <c:order val="22"/>
          <c:spPr>
            <a:blipFill>
              <a:blip r:embed="rId2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Setup!$H$21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20070294"/>
        <c:axId val="46414919"/>
      </c:barChart>
      <c:catAx>
        <c:axId val="20070294"/>
        <c:scaling>
          <c:orientation val="minMax"/>
        </c:scaling>
        <c:axPos val="l"/>
        <c:delete val="1"/>
        <c:majorTickMark val="out"/>
        <c:minorTickMark val="none"/>
        <c:tickLblPos val="none"/>
        <c:crossAx val="46414919"/>
        <c:crosses val="autoZero"/>
        <c:auto val="1"/>
        <c:lblOffset val="100"/>
        <c:tickLblSkip val="1"/>
        <c:noMultiLvlLbl val="0"/>
      </c:catAx>
      <c:valAx>
        <c:axId val="46414919"/>
        <c:scaling>
          <c:orientation val="minMax"/>
          <c:max val="12"/>
        </c:scaling>
        <c:axPos val="b"/>
        <c:delete val="1"/>
        <c:majorTickMark val="out"/>
        <c:minorTickMark val="none"/>
        <c:tickLblPos val="none"/>
        <c:crossAx val="20070294"/>
        <c:crossesAt val="1"/>
        <c:crossBetween val="between"/>
        <c:dispUnits/>
      </c:valAx>
      <c:spPr>
        <a:blipFill>
          <a:blip r:embed="rId24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27</xdr:row>
      <xdr:rowOff>38100</xdr:rowOff>
    </xdr:from>
    <xdr:to>
      <xdr:col>6</xdr:col>
      <xdr:colOff>466725</xdr:colOff>
      <xdr:row>28</xdr:row>
      <xdr:rowOff>152400</xdr:rowOff>
    </xdr:to>
    <xdr:sp macro="[0]!Reset">
      <xdr:nvSpPr>
        <xdr:cNvPr id="1" name="Rectangle 16"/>
        <xdr:cNvSpPr>
          <a:spLocks/>
        </xdr:cNvSpPr>
      </xdr:nvSpPr>
      <xdr:spPr>
        <a:xfrm>
          <a:off x="723900" y="5181600"/>
          <a:ext cx="20669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57150</xdr:rowOff>
    </xdr:from>
    <xdr:to>
      <xdr:col>2</xdr:col>
      <xdr:colOff>1562100</xdr:colOff>
      <xdr:row>0</xdr:row>
      <xdr:rowOff>409575</xdr:rowOff>
    </xdr:to>
    <xdr:sp macro="[0]!WeighIn">
      <xdr:nvSpPr>
        <xdr:cNvPr id="1" name="Rectangle 2"/>
        <xdr:cNvSpPr>
          <a:spLocks/>
        </xdr:cNvSpPr>
      </xdr:nvSpPr>
      <xdr:spPr>
        <a:xfrm>
          <a:off x="1152525" y="57150"/>
          <a:ext cx="1495425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1">
      <xdr:nvSpPr>
        <xdr:cNvPr id="1" name="Rectangle 9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2">
      <xdr:nvSpPr>
        <xdr:cNvPr id="2" name="Rectangle 10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3">
      <xdr:nvSpPr>
        <xdr:cNvPr id="3" name="Rectangle 11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4">
      <xdr:nvSpPr>
        <xdr:cNvPr id="4" name="Rectangle 12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285750</xdr:colOff>
      <xdr:row>3</xdr:row>
      <xdr:rowOff>0</xdr:rowOff>
    </xdr:to>
    <xdr:sp macro="[0]!Good">
      <xdr:nvSpPr>
        <xdr:cNvPr id="5" name="Rectangle 97"/>
        <xdr:cNvSpPr>
          <a:spLocks/>
        </xdr:cNvSpPr>
      </xdr:nvSpPr>
      <xdr:spPr>
        <a:xfrm>
          <a:off x="3095625" y="409575"/>
          <a:ext cx="790575" cy="3143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285750</xdr:colOff>
      <xdr:row>3</xdr:row>
      <xdr:rowOff>314325</xdr:rowOff>
    </xdr:to>
    <xdr:sp macro="[0]!NoLift">
      <xdr:nvSpPr>
        <xdr:cNvPr id="6" name="Rectangle 98"/>
        <xdr:cNvSpPr>
          <a:spLocks/>
        </xdr:cNvSpPr>
      </xdr:nvSpPr>
      <xdr:spPr>
        <a:xfrm>
          <a:off x="3095625" y="714375"/>
          <a:ext cx="790575" cy="3238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strike="sngStrike" baseline="0">
              <a:solidFill>
                <a:srgbClr val="FFFFFF"/>
              </a:solidFill>
              <a:latin typeface="Arial"/>
              <a:ea typeface="Arial"/>
              <a:cs typeface="Arial"/>
            </a:rPr>
            <a:t>No Lift</a:t>
          </a:r>
        </a:p>
      </xdr:txBody>
    </xdr:sp>
    <xdr:clientData/>
  </xdr:twoCellAnchor>
  <xdr:twoCellAnchor>
    <xdr:from>
      <xdr:col>5</xdr:col>
      <xdr:colOff>19050</xdr:colOff>
      <xdr:row>4</xdr:row>
      <xdr:rowOff>28575</xdr:rowOff>
    </xdr:from>
    <xdr:to>
      <xdr:col>6</xdr:col>
      <xdr:colOff>371475</xdr:colOff>
      <xdr:row>4</xdr:row>
      <xdr:rowOff>247650</xdr:rowOff>
    </xdr:to>
    <xdr:sp macro="[0]!Results">
      <xdr:nvSpPr>
        <xdr:cNvPr id="7" name="Rectangle 148"/>
        <xdr:cNvSpPr>
          <a:spLocks/>
        </xdr:cNvSpPr>
      </xdr:nvSpPr>
      <xdr:spPr>
        <a:xfrm>
          <a:off x="2295525" y="1076325"/>
          <a:ext cx="752475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PrintSheet </a:t>
          </a:r>
        </a:p>
      </xdr:txBody>
    </xdr:sp>
    <xdr:clientData/>
  </xdr:twoCellAnchor>
  <xdr:twoCellAnchor>
    <xdr:from>
      <xdr:col>5</xdr:col>
      <xdr:colOff>95250</xdr:colOff>
      <xdr:row>5</xdr:row>
      <xdr:rowOff>28575</xdr:rowOff>
    </xdr:from>
    <xdr:to>
      <xdr:col>6</xdr:col>
      <xdr:colOff>295275</xdr:colOff>
      <xdr:row>5</xdr:row>
      <xdr:rowOff>219075</xdr:rowOff>
    </xdr:to>
    <xdr:sp macro="[0]!FullResults">
      <xdr:nvSpPr>
        <xdr:cNvPr id="8" name="Rectangle 182"/>
        <xdr:cNvSpPr>
          <a:spLocks/>
        </xdr:cNvSpPr>
      </xdr:nvSpPr>
      <xdr:spPr>
        <a:xfrm>
          <a:off x="2371725" y="1343025"/>
          <a:ext cx="600075" cy="19050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17</xdr:col>
      <xdr:colOff>38100</xdr:colOff>
      <xdr:row>6</xdr:row>
      <xdr:rowOff>0</xdr:rowOff>
    </xdr:to>
    <xdr:graphicFrame>
      <xdr:nvGraphicFramePr>
        <xdr:cNvPr id="9" name="Chart 302"/>
        <xdr:cNvGraphicFramePr/>
      </xdr:nvGraphicFramePr>
      <xdr:xfrm>
        <a:off x="3905250" y="0"/>
        <a:ext cx="3095625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>
      <xdr:nvSpPr>
        <xdr:cNvPr id="10" name="Rectangle 629"/>
        <xdr:cNvSpPr>
          <a:spLocks/>
        </xdr:cNvSpPr>
      </xdr:nvSpPr>
      <xdr:spPr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Next Lifter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steinmark@aol.com" TargetMode="External" /><Relationship Id="rId2" Type="http://schemas.openxmlformats.org/officeDocument/2006/relationships/hyperlink" Target="mailto:joe.marksteiner@ae.ge.co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C1:BF55"/>
  <sheetViews>
    <sheetView showRowColHeaders="0" zoomScale="75" zoomScaleNormal="75" zoomScalePageLayoutView="0" workbookViewId="0" topLeftCell="B16">
      <selection activeCell="N2" sqref="N2"/>
    </sheetView>
  </sheetViews>
  <sheetFormatPr defaultColWidth="9.140625" defaultRowHeight="12.75"/>
  <cols>
    <col min="1" max="1" width="3.421875" style="6" hidden="1" customWidth="1"/>
    <col min="2" max="2" width="1.8515625" style="6" customWidth="1"/>
    <col min="3" max="3" width="8.57421875" style="7" customWidth="1"/>
    <col min="4" max="4" width="7.8515625" style="7" customWidth="1"/>
    <col min="5" max="5" width="8.00390625" style="7" customWidth="1"/>
    <col min="6" max="6" width="8.57421875" style="6" customWidth="1"/>
    <col min="7" max="7" width="7.8515625" style="6" customWidth="1"/>
    <col min="8" max="8" width="8.00390625" style="6" customWidth="1"/>
    <col min="9" max="9" width="1.8515625" style="6" customWidth="1"/>
    <col min="10" max="10" width="9.140625" style="7" hidden="1" customWidth="1"/>
    <col min="11" max="11" width="9.140625" style="74" customWidth="1"/>
    <col min="12" max="12" width="9.140625" style="6" hidden="1" customWidth="1"/>
    <col min="13" max="13" width="9.140625" style="173" customWidth="1"/>
    <col min="14" max="14" width="2.00390625" style="6" customWidth="1"/>
    <col min="15" max="15" width="7.140625" style="7" customWidth="1"/>
    <col min="16" max="16" width="23.00390625" style="6" customWidth="1"/>
    <col min="17" max="17" width="8.7109375" style="6" customWidth="1"/>
    <col min="18" max="18" width="2.00390625" style="6" customWidth="1"/>
    <col min="19" max="19" width="8.7109375" style="6" customWidth="1"/>
    <col min="20" max="20" width="8.57421875" style="6" customWidth="1"/>
    <col min="21" max="16384" width="9.140625" style="6" customWidth="1"/>
  </cols>
  <sheetData>
    <row r="1" spans="12:58" ht="13.5" thickBot="1">
      <c r="L1" s="6" t="str">
        <f>IF(K6="BWt (Lb)",CONCATENATE("DATA!F14:F28"),CONCATENATE("DATA!E14:E28"))</f>
        <v>DATA!E14:E28</v>
      </c>
      <c r="BB1" s="6" t="s">
        <v>63</v>
      </c>
      <c r="BC1" s="6" t="s">
        <v>64</v>
      </c>
      <c r="BD1" s="6" t="s">
        <v>65</v>
      </c>
      <c r="BE1" s="6" t="s">
        <v>66</v>
      </c>
      <c r="BF1" s="6" t="s">
        <v>67</v>
      </c>
    </row>
    <row r="2" spans="3:20" ht="28.5" customHeight="1" thickBot="1">
      <c r="C2" s="313"/>
      <c r="D2" s="314"/>
      <c r="E2" s="314"/>
      <c r="F2" s="314"/>
      <c r="G2" s="314"/>
      <c r="H2" s="315"/>
      <c r="K2" s="316"/>
      <c r="L2" s="317"/>
      <c r="M2" s="283"/>
      <c r="O2" s="313" t="s">
        <v>63</v>
      </c>
      <c r="P2" s="314"/>
      <c r="Q2" s="315"/>
      <c r="S2" s="282" t="s">
        <v>153</v>
      </c>
      <c r="T2" s="283"/>
    </row>
    <row r="3" ht="13.5" thickBot="1"/>
    <row r="4" spans="3:20" ht="13.5" customHeight="1">
      <c r="C4" s="294" t="s">
        <v>82</v>
      </c>
      <c r="D4" s="295"/>
      <c r="E4" s="295"/>
      <c r="F4" s="295"/>
      <c r="G4" s="330"/>
      <c r="H4" s="341" t="s">
        <v>223</v>
      </c>
      <c r="K4" s="324" t="s">
        <v>128</v>
      </c>
      <c r="L4" s="325"/>
      <c r="M4" s="326"/>
      <c r="O4" s="294" t="s">
        <v>130</v>
      </c>
      <c r="P4" s="295"/>
      <c r="Q4" s="296"/>
      <c r="S4" s="284" t="s">
        <v>78</v>
      </c>
      <c r="T4" s="286" t="s">
        <v>154</v>
      </c>
    </row>
    <row r="5" spans="3:20" ht="13.5" customHeight="1">
      <c r="C5" s="297"/>
      <c r="D5" s="298"/>
      <c r="E5" s="298"/>
      <c r="F5" s="298"/>
      <c r="G5" s="331"/>
      <c r="H5" s="342"/>
      <c r="K5" s="327"/>
      <c r="L5" s="328"/>
      <c r="M5" s="329"/>
      <c r="O5" s="297"/>
      <c r="P5" s="298"/>
      <c r="Q5" s="299"/>
      <c r="S5" s="285"/>
      <c r="T5" s="287"/>
    </row>
    <row r="6" spans="3:20" ht="13.5" customHeight="1">
      <c r="C6" s="275" t="s">
        <v>62</v>
      </c>
      <c r="D6" s="276"/>
      <c r="E6" s="276"/>
      <c r="F6" s="276" t="s">
        <v>76</v>
      </c>
      <c r="G6" s="276"/>
      <c r="H6" s="300"/>
      <c r="K6" s="318" t="s">
        <v>209</v>
      </c>
      <c r="L6" s="319"/>
      <c r="M6" s="320"/>
      <c r="O6" s="213" t="s">
        <v>131</v>
      </c>
      <c r="P6" s="214" t="s">
        <v>132</v>
      </c>
      <c r="Q6" s="215" t="s">
        <v>133</v>
      </c>
      <c r="S6" s="219">
        <v>1</v>
      </c>
      <c r="T6" s="218">
        <v>7</v>
      </c>
    </row>
    <row r="7" spans="3:20" ht="15">
      <c r="C7" s="230" t="str">
        <f>TRIM(Lifting!B3)</f>
        <v>Squat 1</v>
      </c>
      <c r="D7" s="214" t="e">
        <f>ABS(Lifting!D3)</f>
        <v>#N/A</v>
      </c>
      <c r="E7" s="214"/>
      <c r="F7" s="214"/>
      <c r="G7" s="214" t="e">
        <f>ABS(Lifting!D3)</f>
        <v>#N/A</v>
      </c>
      <c r="H7" s="215"/>
      <c r="I7" s="7"/>
      <c r="K7" s="321"/>
      <c r="L7" s="322"/>
      <c r="M7" s="323"/>
      <c r="O7" s="216" t="s">
        <v>242</v>
      </c>
      <c r="P7" s="217" t="s">
        <v>255</v>
      </c>
      <c r="Q7" s="218">
        <v>1</v>
      </c>
      <c r="S7" s="219">
        <v>2</v>
      </c>
      <c r="T7" s="218">
        <v>5</v>
      </c>
    </row>
    <row r="8" spans="3:20" ht="12.75" customHeight="1">
      <c r="C8" s="213" t="s">
        <v>4</v>
      </c>
      <c r="D8" s="214" t="s">
        <v>43</v>
      </c>
      <c r="E8" s="214" t="s">
        <v>5</v>
      </c>
      <c r="F8" s="214" t="s">
        <v>4</v>
      </c>
      <c r="G8" s="214" t="s">
        <v>44</v>
      </c>
      <c r="H8" s="215" t="s">
        <v>5</v>
      </c>
      <c r="J8" s="7" t="s">
        <v>129</v>
      </c>
      <c r="K8" s="222" t="s">
        <v>9</v>
      </c>
      <c r="L8" s="223"/>
      <c r="M8" s="224" t="s">
        <v>10</v>
      </c>
      <c r="O8" s="216" t="s">
        <v>243</v>
      </c>
      <c r="P8" s="217" t="s">
        <v>256</v>
      </c>
      <c r="Q8" s="218">
        <v>1</v>
      </c>
      <c r="S8" s="219">
        <v>3</v>
      </c>
      <c r="T8" s="218">
        <v>3</v>
      </c>
    </row>
    <row r="9" spans="3:20" ht="12.75" customHeight="1">
      <c r="C9" s="213" t="s">
        <v>6</v>
      </c>
      <c r="D9" s="214" t="s">
        <v>7</v>
      </c>
      <c r="E9" s="214" t="s">
        <v>8</v>
      </c>
      <c r="F9" s="214" t="s">
        <v>6</v>
      </c>
      <c r="G9" s="214" t="s">
        <v>7</v>
      </c>
      <c r="H9" s="215" t="s">
        <v>8</v>
      </c>
      <c r="I9" s="7"/>
      <c r="J9" s="175">
        <v>10</v>
      </c>
      <c r="K9" s="225">
        <v>52</v>
      </c>
      <c r="L9" s="226">
        <v>10</v>
      </c>
      <c r="M9" s="227">
        <v>44</v>
      </c>
      <c r="O9" s="216" t="s">
        <v>244</v>
      </c>
      <c r="P9" s="217" t="s">
        <v>257</v>
      </c>
      <c r="Q9" s="218">
        <v>1</v>
      </c>
      <c r="S9" s="219">
        <v>4</v>
      </c>
      <c r="T9" s="218">
        <v>2</v>
      </c>
    </row>
    <row r="10" spans="3:20" ht="15">
      <c r="C10" s="216">
        <v>0</v>
      </c>
      <c r="D10" s="214">
        <v>110</v>
      </c>
      <c r="E10" s="214" t="e">
        <f>IF(OR(D7=0,H4="Kg"),0,MIN(INT((D7-IF(LEFT($C$7,1)="S",$D$22,$D$23))/(2*D10)),C10/2))</f>
        <v>#N/A</v>
      </c>
      <c r="F10" s="231">
        <v>0</v>
      </c>
      <c r="G10" s="214">
        <v>50</v>
      </c>
      <c r="H10" s="215" t="e">
        <f>IF(OR(G7=0,H4="Lb"),0,MIN(INT((G7-IF(LEFT($C$7,1)="S",$G$22,$G$23))/(2*G10)),F10/2))</f>
        <v>#N/A</v>
      </c>
      <c r="I10" s="7"/>
      <c r="J10" s="175">
        <f>IF(K9="SHW",1000,IF(K10="",J9+1,IF(ISERROR(VLOOKUP(K9,DATA!$F$32:$G$59,2,FALSE)),K9,VLOOKUP(K9,DATA!$F$32:$G$59,2,FALSE))+0.0001))</f>
        <v>52.0001</v>
      </c>
      <c r="K10" s="225">
        <v>56</v>
      </c>
      <c r="L10" s="226">
        <f>IF(M9="SHW",1000,IF(M10="",L9+1,IF(ISERROR(VLOOKUP(M9,DATA!$F$32:$G$59,2,FALSE)),M9,VLOOKUP(M9,DATA!$F$32:$G$59,2,FALSE))+0.0001))</f>
        <v>44.0001</v>
      </c>
      <c r="M10" s="227">
        <v>48</v>
      </c>
      <c r="O10" s="216" t="s">
        <v>246</v>
      </c>
      <c r="P10" s="217" t="s">
        <v>213</v>
      </c>
      <c r="Q10" s="218">
        <v>1</v>
      </c>
      <c r="S10" s="219">
        <v>5</v>
      </c>
      <c r="T10" s="218">
        <v>1</v>
      </c>
    </row>
    <row r="11" spans="3:20" ht="15">
      <c r="C11" s="216">
        <v>2</v>
      </c>
      <c r="D11" s="214">
        <v>100</v>
      </c>
      <c r="E11" s="214" t="e">
        <f>IF(OR(D7=0,H4="Kg"),0,MIN(INT((D7-IF(LEFT($C$7,1)="S",$D$22,$D$23)-2*E10*D10)/(2*D11)),C11/2))</f>
        <v>#N/A</v>
      </c>
      <c r="F11" s="231">
        <v>0</v>
      </c>
      <c r="G11" s="214">
        <v>45</v>
      </c>
      <c r="H11" s="215" t="e">
        <f>IF(OR(G7=0,H4="Lb"),0,MIN(INT((G7-IF(LEFT($C$7,1)="S",$G$22,$G$23)-2*H10*G10)/(2*G11)),F11/2))</f>
        <v>#N/A</v>
      </c>
      <c r="I11" s="7"/>
      <c r="J11" s="175">
        <f>IF(K10="SHW",1000,IF(K11="",J10+1,IF(ISERROR(VLOOKUP(K10,DATA!$F$32:$G$59,2,FALSE)),K10,VLOOKUP(K10,DATA!$F$32:$G$59,2,FALSE))+0.001))</f>
        <v>56.001</v>
      </c>
      <c r="K11" s="225">
        <v>60</v>
      </c>
      <c r="L11" s="226">
        <f>IF(M10="SHW",1000,IF(M11="",L10+1,IF(ISERROR(VLOOKUP(M10,DATA!$F$32:$G$59,2,FALSE)),M10,VLOOKUP(M10,DATA!$F$32:$G$59,2,FALSE))+0.001))</f>
        <v>48.001</v>
      </c>
      <c r="M11" s="227">
        <v>52</v>
      </c>
      <c r="O11" s="216" t="s">
        <v>245</v>
      </c>
      <c r="P11" s="217" t="s">
        <v>214</v>
      </c>
      <c r="Q11" s="218">
        <v>1</v>
      </c>
      <c r="S11" s="219"/>
      <c r="T11" s="218">
        <v>0</v>
      </c>
    </row>
    <row r="12" spans="3:20" ht="15">
      <c r="C12" s="216">
        <v>0</v>
      </c>
      <c r="D12" s="214">
        <v>50</v>
      </c>
      <c r="E12" s="214" t="e">
        <f>IF(OR(D7=0,H4="Kg"),0,MIN(INT((D7-IF(LEFT($C$7,1)="S",$D$22,$D$23)-2*E10*D10-2*E11*D11)/(2*D12)),C12/2))</f>
        <v>#N/A</v>
      </c>
      <c r="F12" s="231">
        <v>14</v>
      </c>
      <c r="G12" s="214">
        <v>25</v>
      </c>
      <c r="H12" s="215" t="e">
        <f>IF(OR(G7=0,H4="Lb"),0,MIN(INT((G7-IF(LEFT($C$7,1)="S",$G$22,$G$23)-2*H10*G10-2*H11*G11)/(2*G12)),F12/2))</f>
        <v>#N/A</v>
      </c>
      <c r="I12" s="7"/>
      <c r="J12" s="175">
        <f>IF(K11="SHW",1000,IF(K12="",J11+1,IF(ISERROR(VLOOKUP(K11,DATA!$F$32:$G$59,2,FALSE)),K11,VLOOKUP(K11,DATA!$F$32:$G$59,2,FALSE))+0.001))</f>
        <v>60.001</v>
      </c>
      <c r="K12" s="225">
        <v>67.5</v>
      </c>
      <c r="L12" s="226">
        <f>IF(M11="SHW",1000,IF(M12="",L11+1,IF(ISERROR(VLOOKUP(M11,DATA!$F$32:$G$59,2,FALSE)),M11,VLOOKUP(M11,DATA!$F$32:$G$59,2,FALSE))+0.001))</f>
        <v>52.001</v>
      </c>
      <c r="M12" s="227">
        <v>56</v>
      </c>
      <c r="O12" s="216" t="s">
        <v>247</v>
      </c>
      <c r="P12" s="217" t="s">
        <v>215</v>
      </c>
      <c r="Q12" s="218">
        <v>1</v>
      </c>
      <c r="S12" s="219"/>
      <c r="T12" s="218">
        <v>0</v>
      </c>
    </row>
    <row r="13" spans="3:20" ht="15">
      <c r="C13" s="216">
        <v>6</v>
      </c>
      <c r="D13" s="214">
        <v>45</v>
      </c>
      <c r="E13" s="214" t="e">
        <f>IF(OR(D7=0,H4="Kg"),0,MIN(INT((D7-IF(LEFT($C$7,1)="S",$D$22,$D$23)-2*E10*D10-2*E11*D11-2*E12*D12)/(2*D13)),C13/2))</f>
        <v>#N/A</v>
      </c>
      <c r="F13" s="231">
        <v>4</v>
      </c>
      <c r="G13" s="214">
        <v>20</v>
      </c>
      <c r="H13" s="215" t="e">
        <f>IF(OR(G7=0,H4="Lb"),0,MIN(INT((G7-IF(LEFT($C$7,1)="S",$G$22,$G$23)-2*H10*G10-2*H11*G11-2*H12*G12)/(2*G13)),F13/2))</f>
        <v>#N/A</v>
      </c>
      <c r="I13" s="7"/>
      <c r="J13" s="175">
        <f>IF(K12="SHW",1000,IF(K13="",J12+1,IF(ISERROR(VLOOKUP(K12,DATA!$F$32:$G$59,2,FALSE)),K12,VLOOKUP(K12,DATA!$F$32:$G$59,2,FALSE))+0.001))</f>
        <v>67.501</v>
      </c>
      <c r="K13" s="225">
        <v>75</v>
      </c>
      <c r="L13" s="226">
        <f>IF(M12="SHW",1000,IF(M13="",L12+1,IF(ISERROR(VLOOKUP(M12,DATA!$F$32:$G$59,2,FALSE)),M12,VLOOKUP(M12,DATA!$F$32:$G$59,2,FALSE))+0.001))</f>
        <v>56.001</v>
      </c>
      <c r="M13" s="227">
        <v>60</v>
      </c>
      <c r="O13" s="216" t="s">
        <v>248</v>
      </c>
      <c r="P13" s="217" t="s">
        <v>216</v>
      </c>
      <c r="Q13" s="218">
        <v>1</v>
      </c>
      <c r="S13" s="219"/>
      <c r="T13" s="218">
        <v>0</v>
      </c>
    </row>
    <row r="14" spans="3:20" ht="15">
      <c r="C14" s="216">
        <v>4</v>
      </c>
      <c r="D14" s="214">
        <v>35</v>
      </c>
      <c r="E14" s="214" t="e">
        <f>IF(OR(D7=0,H4="Kg"),0,MIN(INT((D7-IF(LEFT($C$7,1)="S",$D$22,$D$23)-2*E10*D10-2*E11*D11-2*E12*D12-2*E13*D13)/(2*D14)),C14/2))</f>
        <v>#N/A</v>
      </c>
      <c r="F14" s="231">
        <v>2</v>
      </c>
      <c r="G14" s="214">
        <v>15</v>
      </c>
      <c r="H14" s="215" t="e">
        <f>IF(OR(G7=0,H4="Lb"),0,MIN(INT((G7-IF(LEFT($C$7,1)="S",$G$22,$G$23)-2*H10*G10-2*H11*G11-2*H12*G12-2*H13*G13)/(2*G14)),F14/2))</f>
        <v>#N/A</v>
      </c>
      <c r="I14" s="7"/>
      <c r="J14" s="175">
        <f>IF(K13="SHW",1000,IF(K14="",J13+1,IF(ISERROR(VLOOKUP(K13,DATA!$F$32:$G$59,2,FALSE)),K13,VLOOKUP(K13,DATA!$F$32:$G$59,2,FALSE))+0.001))</f>
        <v>75.001</v>
      </c>
      <c r="K14" s="225">
        <v>82.5</v>
      </c>
      <c r="L14" s="226">
        <f>IF(M13="SHW",1000,IF(M14="",L13+1,IF(ISERROR(VLOOKUP(M13,DATA!$F$32:$G$59,2,FALSE)),M13,VLOOKUP(M13,DATA!$F$32:$G$59,2,FALSE))+0.001))</f>
        <v>60.001</v>
      </c>
      <c r="M14" s="227">
        <v>67.5</v>
      </c>
      <c r="O14" s="216" t="s">
        <v>249</v>
      </c>
      <c r="P14" s="217" t="s">
        <v>217</v>
      </c>
      <c r="Q14" s="218">
        <v>1</v>
      </c>
      <c r="S14" s="219"/>
      <c r="T14" s="218">
        <v>0</v>
      </c>
    </row>
    <row r="15" spans="3:20" ht="15.75" thickBot="1">
      <c r="C15" s="216">
        <v>2</v>
      </c>
      <c r="D15" s="214">
        <v>25</v>
      </c>
      <c r="E15" s="214" t="e">
        <f>IF(OR(D7=0,H4="Kg"),0,MIN(INT((D7-IF(LEFT($C$7,1)="S",$D$22,$D$23)-2*E10*D10-2*E11*D11-2*E12*D12-2*E13*D13-2*E14*D14)/(2*D15)),C15/2))</f>
        <v>#N/A</v>
      </c>
      <c r="F15" s="231">
        <v>2</v>
      </c>
      <c r="G15" s="214">
        <v>10</v>
      </c>
      <c r="H15" s="215" t="e">
        <f>IF(OR(G7=0,H4="Lb"),0,MIN(INT((G7-IF(LEFT($C$7,1)="S",$G$22,$G$23)-2*H10*G10-2*H11*G11-2*H12*G12-2*H13*G13-2*H14*G14)/(2*G15)),F15/2))</f>
        <v>#N/A</v>
      </c>
      <c r="I15" s="7"/>
      <c r="J15" s="175">
        <f>IF(K14="SHW",1000,IF(K15="",J14+1,IF(ISERROR(VLOOKUP(K14,DATA!$F$32:$G$59,2,FALSE)),K14,VLOOKUP(K14,DATA!$F$32:$G$59,2,FALSE))+0.001))</f>
        <v>82.501</v>
      </c>
      <c r="K15" s="225">
        <v>90</v>
      </c>
      <c r="L15" s="226">
        <f>IF(M14="SHW",1000,IF(M15="",L14+1,IF(ISERROR(VLOOKUP(M14,DATA!$F$32:$G$59,2,FALSE)),M14,VLOOKUP(M14,DATA!$F$32:$G$59,2,FALSE))+0.001))</f>
        <v>67.501</v>
      </c>
      <c r="M15" s="227">
        <v>75</v>
      </c>
      <c r="O15" s="216" t="s">
        <v>250</v>
      </c>
      <c r="P15" s="217" t="s">
        <v>218</v>
      </c>
      <c r="Q15" s="218">
        <v>1</v>
      </c>
      <c r="S15" s="220"/>
      <c r="T15" s="221">
        <v>0</v>
      </c>
    </row>
    <row r="16" spans="3:17" ht="15">
      <c r="C16" s="216">
        <v>6</v>
      </c>
      <c r="D16" s="214">
        <v>10</v>
      </c>
      <c r="E16" s="214" t="e">
        <f>IF(OR(D7=0,H4="Kg"),0,MIN(INT((D7-IF(LEFT($C$7,1)="S",$D$22,$D$23)-2*E10*D10-2*E11*D11-2*E12*D12-2*E13*D13-2*E14*D14-2*E15*D15)/(2*D16)),C16/2))</f>
        <v>#N/A</v>
      </c>
      <c r="F16" s="231">
        <v>2</v>
      </c>
      <c r="G16" s="214">
        <v>5</v>
      </c>
      <c r="H16" s="215" t="e">
        <f>IF(OR(G7=0,H4="Lb"),0,MIN(INT((G7-IF(LEFT($C$7,1)="S",$G$22,$G$23)-2*H10*G10-2*H11*G11-2*H12*G12-2*H13*G13-2*H14*G14-2*H15*G15)/(2*G16)),F16/2))</f>
        <v>#N/A</v>
      </c>
      <c r="I16" s="7"/>
      <c r="J16" s="175">
        <f>IF(K15="SHW",1000,IF(K16="",J15+1,IF(ISERROR(VLOOKUP(K15,DATA!$F$32:$G$59,2,FALSE)),K15,VLOOKUP(K15,DATA!$F$32:$G$59,2,FALSE))+0.001))</f>
        <v>90.001</v>
      </c>
      <c r="K16" s="225">
        <v>100</v>
      </c>
      <c r="L16" s="226">
        <f>IF(M15="SHW",1000,IF(M16="",L15+1,IF(ISERROR(VLOOKUP(M15,DATA!$F$32:$G$59,2,FALSE)),M15,VLOOKUP(M15,DATA!$F$32:$G$59,2,FALSE))+0.001))</f>
        <v>75.001</v>
      </c>
      <c r="M16" s="227">
        <v>82.5</v>
      </c>
      <c r="O16" s="216" t="s">
        <v>251</v>
      </c>
      <c r="P16" s="217" t="s">
        <v>219</v>
      </c>
      <c r="Q16" s="218">
        <v>1</v>
      </c>
    </row>
    <row r="17" spans="3:17" ht="15">
      <c r="C17" s="216">
        <v>4</v>
      </c>
      <c r="D17" s="214">
        <v>5</v>
      </c>
      <c r="E17" s="214" t="e">
        <f>IF(OR(D7=0,H4="Kg"),0,MIN(INT((D7-IF(LEFT($C$7,1)="S",$D$22,$D$23)-2*E10*D10-2*E11*D11-2*E12*D12-2*E13*D13-2*E14*D14-2*E15*D15-2*E16*D16)/(2*D17)),C17/2))</f>
        <v>#N/A</v>
      </c>
      <c r="F17" s="231">
        <v>2</v>
      </c>
      <c r="G17" s="214">
        <v>2.5</v>
      </c>
      <c r="H17" s="215" t="e">
        <f>IF(OR(G7=0,H4="Lb"),0,MIN(INT((G7-IF(LEFT($C$7,1)="S",$G$22,$G$23)-2*H10*G10-2*H11*G11-2*H12*G12-2*H13*G13-2*H14*G14-2*H15*G15-2*H16*G16)/(2*G17)),F17/2))</f>
        <v>#N/A</v>
      </c>
      <c r="I17" s="7"/>
      <c r="J17" s="175">
        <f>IF(K16="SHW",1000,IF(K17="",J16+1,IF(ISERROR(VLOOKUP(K16,DATA!$F$32:$G$59,2,FALSE)),K16,VLOOKUP(K16,DATA!$F$32:$G$59,2,FALSE))+0.001))</f>
        <v>100.001</v>
      </c>
      <c r="K17" s="225">
        <v>110</v>
      </c>
      <c r="L17" s="226">
        <f>IF(M16="SHW",1000,IF(M17="",L16+1,IF(ISERROR(VLOOKUP(M16,DATA!$F$32:$G$59,2,FALSE)),M16,VLOOKUP(M16,DATA!$F$32:$G$59,2,FALSE))+0.001))</f>
        <v>82.501</v>
      </c>
      <c r="M17" s="227">
        <v>90</v>
      </c>
      <c r="O17" s="216" t="s">
        <v>252</v>
      </c>
      <c r="P17" s="217" t="s">
        <v>220</v>
      </c>
      <c r="Q17" s="218">
        <v>1</v>
      </c>
    </row>
    <row r="18" spans="3:17" ht="15">
      <c r="C18" s="216">
        <v>4</v>
      </c>
      <c r="D18" s="214">
        <v>2.5</v>
      </c>
      <c r="E18" s="214" t="e">
        <f>IF(OR(D7=0,H4="Kg"),0,MIN(INT((D7-IF(LEFT($C$7,1)="S",$D$22,$D$23)-2*E10*D10-2*E11*D11-2*E12*D12-2*E13*D13-2*E14*D14-2*E15*D15-2*E16*D16-2*E17*D17)/(2*D18)),C18/2))</f>
        <v>#N/A</v>
      </c>
      <c r="F18" s="231">
        <v>2</v>
      </c>
      <c r="G18" s="214">
        <v>1.25</v>
      </c>
      <c r="H18" s="215" t="e">
        <f>IF(OR(G7=0,H4="Lb"),0,INT((G7-IF(LEFT($C$7,1)="S",$G$22,$G$23)-2*H10*G10-2*H11*G11-2*H12*G12-2*H13*G13-2*H14*G14-2*H15*G15-2*H16*G16-2*H17*G17)/(2*G18)))</f>
        <v>#N/A</v>
      </c>
      <c r="I18" s="7"/>
      <c r="J18" s="175">
        <f>IF(K17="SHW",1000,IF(K18="",J17+1,IF(ISERROR(VLOOKUP(K17,DATA!$F$32:$G$59,2,FALSE)),K17,VLOOKUP(K17,DATA!$F$32:$G$59,2,FALSE))+0.001))</f>
        <v>110.001</v>
      </c>
      <c r="K18" s="225">
        <v>125</v>
      </c>
      <c r="L18" s="226">
        <f>IF(M17="SHW",1000,IF(M18="",L17+1,IF(ISERROR(VLOOKUP(M17,DATA!$F$32:$G$59,2,FALSE)),M17,VLOOKUP(M17,DATA!$F$32:$G$59,2,FALSE))+0.001))</f>
        <v>90.001</v>
      </c>
      <c r="M18" s="227" t="s">
        <v>212</v>
      </c>
      <c r="O18" s="216" t="s">
        <v>253</v>
      </c>
      <c r="P18" s="217" t="s">
        <v>221</v>
      </c>
      <c r="Q18" s="218">
        <v>1</v>
      </c>
    </row>
    <row r="19" spans="3:17" ht="15">
      <c r="C19" s="216">
        <v>0</v>
      </c>
      <c r="D19" s="214">
        <v>1</v>
      </c>
      <c r="E19" s="214" t="e">
        <f>IF(OR(D7=0,H4="Kg"),0,MIN(INT((D7-IF(LEFT($C$7,1)="S",$D$22,$D$23)-2*E10*D10-2*E11*D11-2*E12*D12-2*E13*D13-2*E14*D14-2*E15*D15-2*E16*D16-2*E17*D17-2*E18*D18)/(2*D19)),C19/2))</f>
        <v>#N/A</v>
      </c>
      <c r="F19" s="231">
        <v>4</v>
      </c>
      <c r="G19" s="214">
        <v>0.5</v>
      </c>
      <c r="H19" s="215" t="e">
        <f>IF(OR(G7=0,H4="Lb"),0,INT((G7-IF(LEFT($C$7,1)="S",$G$22,$G$23)-2*H10*G10-2*H11*G11-2*H12*G12-2*H13*G13-2*H14*G14-2*H15*G15-2*H16*G16-2*H17*G17-2*H18*G18)/(2*G19)))</f>
        <v>#N/A</v>
      </c>
      <c r="I19" s="7"/>
      <c r="J19" s="175">
        <f>IF(K18="SHW",1000,IF(K19="",J18+1,IF(ISERROR(VLOOKUP(K18,DATA!$F$32:$G$59,2,FALSE)),K18,VLOOKUP(K18,DATA!$F$32:$G$59,2,FALSE))+0.001))</f>
        <v>125.001</v>
      </c>
      <c r="K19" s="225">
        <v>140</v>
      </c>
      <c r="L19" s="226">
        <f>IF(M18="SHW",1000,IF(M19="",L18+1,IF(ISERROR(VLOOKUP(M18,DATA!$F$32:$G$59,2,FALSE)),M18,VLOOKUP(M18,DATA!$F$32:$G$59,2,FALSE))+0.001))</f>
        <v>91.001</v>
      </c>
      <c r="M19" s="228"/>
      <c r="O19" s="216" t="s">
        <v>254</v>
      </c>
      <c r="P19" s="217" t="s">
        <v>222</v>
      </c>
      <c r="Q19" s="218">
        <v>1</v>
      </c>
    </row>
    <row r="20" spans="3:17" ht="15">
      <c r="C20" s="216">
        <v>0</v>
      </c>
      <c r="D20" s="214">
        <v>0.5</v>
      </c>
      <c r="E20" s="214" t="e">
        <f>IF(OR(D7=0,H4="Kg"),0,MIN(INT((D7-IF(LEFT($C$7,1)="S",$D$22,$D$23)-2*E10*D10-2*E11*D11-2*E12*D12-2*E13*D13-2*E14*D14-2*E15*D15-2*E16*D16-2*E17*D17-2*E18*D18-2*E19*D19)/(2*D20)),C20/2))</f>
        <v>#N/A</v>
      </c>
      <c r="F20" s="231">
        <v>2</v>
      </c>
      <c r="G20" s="214">
        <v>0.25</v>
      </c>
      <c r="H20" s="215" t="e">
        <f>IF(OR(G7=0,H4="Lb"),0,INT((G7-IF(LEFT($C$7,1)="S",$G$22,$G$23)-2*H10*G10-2*H11*G11-2*H12*G12-2*H13*G13-2*H14*G14-2*H15*G15-2*H16*G16-2*H17*G17-2*H18*G18-2*H19*G19)/(2*G20)))</f>
        <v>#N/A</v>
      </c>
      <c r="I20" s="7"/>
      <c r="J20" s="175">
        <f>IF(K19="SHW",1000,IF(K20="",J19+1,IF(ISERROR(VLOOKUP(K19,DATA!$F$32:$G$59,2,FALSE)),K19,VLOOKUP(K19,DATA!$F$32:$G$59,2,FALSE))+0.001))</f>
        <v>140.001</v>
      </c>
      <c r="K20" s="225" t="s">
        <v>211</v>
      </c>
      <c r="L20" s="226">
        <f>IF(M19="SHW",1000,IF(M20="",L19+1,IF(ISERROR(VLOOKUP(M19,DATA!$F$32:$G$59,2,FALSE)),M19,VLOOKUP(M19,DATA!$F$32:$G$59,2,FALSE))+0.001))</f>
        <v>92.001</v>
      </c>
      <c r="M20" s="228"/>
      <c r="O20" s="216" t="s">
        <v>258</v>
      </c>
      <c r="P20" s="217" t="s">
        <v>224</v>
      </c>
      <c r="Q20" s="218">
        <v>1</v>
      </c>
    </row>
    <row r="21" spans="3:17" ht="15">
      <c r="C21" s="275" t="s">
        <v>81</v>
      </c>
      <c r="D21" s="276"/>
      <c r="E21" s="214">
        <v>1</v>
      </c>
      <c r="F21" s="276" t="s">
        <v>81</v>
      </c>
      <c r="G21" s="276"/>
      <c r="H21" s="215">
        <v>1</v>
      </c>
      <c r="I21" s="7"/>
      <c r="J21" s="175">
        <f>IF(K20="SHW",1000,IF(K21="",J20+1,IF(ISERROR(VLOOKUP(K20,DATA!$F$32:$G$59,2,FALSE)),K20,VLOOKUP(K20,DATA!$F$32:$G$59,2,FALSE))+0.001))</f>
        <v>141.001</v>
      </c>
      <c r="K21" s="229"/>
      <c r="L21" s="226">
        <f>IF(M20="SHW",1000,IF(M21="",L20+1,IF(ISERROR(VLOOKUP(M20,DATA!$F$32:$G$59,2,FALSE)),M20,VLOOKUP(M20,DATA!$F$32:$G$59,2,FALSE))+0.001))</f>
        <v>93.001</v>
      </c>
      <c r="M21" s="228"/>
      <c r="O21" s="216" t="s">
        <v>259</v>
      </c>
      <c r="P21" s="217" t="s">
        <v>225</v>
      </c>
      <c r="Q21" s="218">
        <v>1</v>
      </c>
    </row>
    <row r="22" spans="3:17" ht="15">
      <c r="C22" s="213" t="s">
        <v>79</v>
      </c>
      <c r="D22" s="232">
        <v>65</v>
      </c>
      <c r="E22" s="301" t="s">
        <v>62</v>
      </c>
      <c r="F22" s="214" t="s">
        <v>79</v>
      </c>
      <c r="G22" s="233">
        <v>30</v>
      </c>
      <c r="H22" s="305" t="s">
        <v>76</v>
      </c>
      <c r="I22" s="7"/>
      <c r="J22" s="175">
        <f>IF(K21="SHW",1000,IF(K22="",J21+1,IF(ISERROR(VLOOKUP(K21,DATA!$F$32:$G$59,2,FALSE)),K21,VLOOKUP(K21,DATA!$F$32:$G$59,2,FALSE))+0.001))</f>
        <v>142.001</v>
      </c>
      <c r="K22" s="229"/>
      <c r="L22" s="226">
        <f>IF(M21="SHW",1000,IF(M22="",L21+1,IF(ISERROR(VLOOKUP(M21,DATA!$F$32:$G$59,2,FALSE)),M21,VLOOKUP(M21,DATA!$F$32:$G$59,2,FALSE))+0.001))</f>
        <v>94.001</v>
      </c>
      <c r="M22" s="228"/>
      <c r="O22" s="216" t="s">
        <v>260</v>
      </c>
      <c r="P22" s="217" t="s">
        <v>226</v>
      </c>
      <c r="Q22" s="218">
        <v>1</v>
      </c>
    </row>
    <row r="23" spans="3:17" ht="15.75" thickBot="1">
      <c r="C23" s="234" t="s">
        <v>80</v>
      </c>
      <c r="D23" s="235">
        <v>55</v>
      </c>
      <c r="E23" s="302"/>
      <c r="F23" s="236" t="s">
        <v>80</v>
      </c>
      <c r="G23" s="237">
        <v>25</v>
      </c>
      <c r="H23" s="306"/>
      <c r="I23" s="7"/>
      <c r="J23" s="175">
        <f>IF(K22="SHW",1000,IF(K23="",J22+1,IF(ISERROR(VLOOKUP(K22,DATA!$F$32:$G$59,2,FALSE)),K22,VLOOKUP(K22,DATA!$F$32:$G$59,2,FALSE))+0.001))</f>
        <v>143.001</v>
      </c>
      <c r="K23" s="176"/>
      <c r="L23" s="175">
        <f>IF(M22="SHW",1000,IF(M23="",L22+1,IF(ISERROR(VLOOKUP(M22,DATA!$F$32:$G$59,2,FALSE)),M22,VLOOKUP(M22,DATA!$F$32:$G$59,2,FALSE))+0.001))</f>
        <v>95.001</v>
      </c>
      <c r="M23" s="177"/>
      <c r="O23" s="216" t="s">
        <v>261</v>
      </c>
      <c r="P23" s="217" t="s">
        <v>231</v>
      </c>
      <c r="Q23" s="218">
        <v>1</v>
      </c>
    </row>
    <row r="24" spans="8:17" ht="15.75" thickBot="1">
      <c r="H24" s="9"/>
      <c r="I24" s="7"/>
      <c r="O24" s="216" t="s">
        <v>262</v>
      </c>
      <c r="P24" s="217" t="s">
        <v>227</v>
      </c>
      <c r="Q24" s="218">
        <v>1</v>
      </c>
    </row>
    <row r="25" spans="4:17" ht="12.75" customHeight="1">
      <c r="D25" s="324" t="s">
        <v>192</v>
      </c>
      <c r="E25" s="325"/>
      <c r="F25" s="326"/>
      <c r="G25" s="303" t="s">
        <v>207</v>
      </c>
      <c r="H25" s="9"/>
      <c r="I25" s="7"/>
      <c r="O25" s="216" t="s">
        <v>263</v>
      </c>
      <c r="P25" s="217" t="s">
        <v>228</v>
      </c>
      <c r="Q25" s="218">
        <v>1</v>
      </c>
    </row>
    <row r="26" spans="4:17" ht="12.75" customHeight="1" thickBot="1">
      <c r="D26" s="332"/>
      <c r="E26" s="333"/>
      <c r="F26" s="334"/>
      <c r="G26" s="304"/>
      <c r="H26" s="9"/>
      <c r="I26" s="7"/>
      <c r="O26" s="216" t="s">
        <v>264</v>
      </c>
      <c r="P26" s="217" t="s">
        <v>229</v>
      </c>
      <c r="Q26" s="218">
        <v>1</v>
      </c>
    </row>
    <row r="27" spans="8:17" ht="15.75" thickBot="1">
      <c r="H27" s="9"/>
      <c r="I27" s="7"/>
      <c r="O27" s="216" t="s">
        <v>265</v>
      </c>
      <c r="P27" s="217" t="s">
        <v>230</v>
      </c>
      <c r="Q27" s="218">
        <v>1</v>
      </c>
    </row>
    <row r="28" spans="4:17" ht="15">
      <c r="D28" s="335" t="s">
        <v>152</v>
      </c>
      <c r="E28" s="336"/>
      <c r="F28" s="336"/>
      <c r="G28" s="337"/>
      <c r="H28" s="9"/>
      <c r="I28" s="7"/>
      <c r="K28" s="288" t="s">
        <v>159</v>
      </c>
      <c r="L28" s="289"/>
      <c r="M28" s="290"/>
      <c r="O28" s="216" t="s">
        <v>266</v>
      </c>
      <c r="P28" s="217" t="s">
        <v>232</v>
      </c>
      <c r="Q28" s="218">
        <v>1</v>
      </c>
    </row>
    <row r="29" spans="3:17" ht="15.75" thickBot="1">
      <c r="C29" s="75"/>
      <c r="D29" s="338"/>
      <c r="E29" s="339"/>
      <c r="F29" s="339"/>
      <c r="G29" s="340"/>
      <c r="H29" s="9"/>
      <c r="I29" s="7"/>
      <c r="K29" s="291"/>
      <c r="L29" s="292"/>
      <c r="M29" s="293"/>
      <c r="O29" s="216" t="s">
        <v>267</v>
      </c>
      <c r="P29" s="217" t="s">
        <v>233</v>
      </c>
      <c r="Q29" s="218">
        <v>1</v>
      </c>
    </row>
    <row r="30" spans="8:17" ht="15">
      <c r="H30" s="9"/>
      <c r="I30" s="7"/>
      <c r="K30" s="307" t="s">
        <v>210</v>
      </c>
      <c r="L30" s="308"/>
      <c r="M30" s="309"/>
      <c r="O30" s="216" t="s">
        <v>268</v>
      </c>
      <c r="P30" s="217" t="s">
        <v>234</v>
      </c>
      <c r="Q30" s="218">
        <v>1</v>
      </c>
    </row>
    <row r="31" spans="11:17" ht="15">
      <c r="K31" s="310"/>
      <c r="L31" s="311"/>
      <c r="M31" s="312"/>
      <c r="O31" s="216" t="s">
        <v>269</v>
      </c>
      <c r="P31" s="217" t="s">
        <v>235</v>
      </c>
      <c r="Q31" s="218">
        <v>1</v>
      </c>
    </row>
    <row r="32" spans="15:17" ht="15.75" thickBot="1">
      <c r="O32" s="216" t="s">
        <v>270</v>
      </c>
      <c r="P32" s="217" t="s">
        <v>236</v>
      </c>
      <c r="Q32" s="218">
        <v>1</v>
      </c>
    </row>
    <row r="33" spans="3:17" ht="15">
      <c r="C33" s="279" t="s">
        <v>195</v>
      </c>
      <c r="D33" s="280"/>
      <c r="E33" s="280"/>
      <c r="F33" s="280" t="s">
        <v>204</v>
      </c>
      <c r="G33" s="280"/>
      <c r="H33" s="281"/>
      <c r="O33" s="216" t="s">
        <v>271</v>
      </c>
      <c r="P33" s="217" t="s">
        <v>237</v>
      </c>
      <c r="Q33" s="218">
        <v>1</v>
      </c>
    </row>
    <row r="34" spans="3:17" ht="15.75">
      <c r="C34" s="273" t="s">
        <v>196</v>
      </c>
      <c r="D34" s="274"/>
      <c r="E34" s="277" t="s">
        <v>197</v>
      </c>
      <c r="F34" s="277"/>
      <c r="G34" s="277"/>
      <c r="H34" s="278"/>
      <c r="O34" s="238" t="s">
        <v>240</v>
      </c>
      <c r="P34" s="239" t="s">
        <v>238</v>
      </c>
      <c r="Q34" s="240">
        <v>1</v>
      </c>
    </row>
    <row r="35" spans="3:17" ht="15.75">
      <c r="C35" s="273" t="s">
        <v>198</v>
      </c>
      <c r="D35" s="274"/>
      <c r="E35" s="262" t="s">
        <v>199</v>
      </c>
      <c r="F35" s="263"/>
      <c r="G35" s="263"/>
      <c r="H35" s="264"/>
      <c r="O35" s="238" t="s">
        <v>241</v>
      </c>
      <c r="P35" s="239" t="s">
        <v>239</v>
      </c>
      <c r="Q35" s="240">
        <v>1</v>
      </c>
    </row>
    <row r="36" spans="3:8" ht="13.5" thickBot="1">
      <c r="C36" s="271" t="s">
        <v>200</v>
      </c>
      <c r="D36" s="272"/>
      <c r="E36" s="265" t="s">
        <v>202</v>
      </c>
      <c r="F36" s="266"/>
      <c r="G36" s="266"/>
      <c r="H36" s="267"/>
    </row>
    <row r="37" spans="15:17" ht="13.5" thickBot="1">
      <c r="O37" s="8"/>
      <c r="P37" s="128"/>
      <c r="Q37" s="125"/>
    </row>
    <row r="38" spans="3:17" ht="13.5" thickBot="1">
      <c r="C38" s="212"/>
      <c r="D38" s="211"/>
      <c r="E38" s="269" t="s">
        <v>201</v>
      </c>
      <c r="F38" s="270"/>
      <c r="G38" s="210"/>
      <c r="H38" s="210"/>
      <c r="O38" s="8"/>
      <c r="P38" s="128"/>
      <c r="Q38" s="125"/>
    </row>
    <row r="39" spans="3:17" ht="12.75">
      <c r="C39" s="268"/>
      <c r="D39" s="268"/>
      <c r="E39" s="268"/>
      <c r="F39" s="268"/>
      <c r="G39" s="268"/>
      <c r="H39" s="268"/>
      <c r="O39" s="8"/>
      <c r="P39" s="128"/>
      <c r="Q39" s="125"/>
    </row>
    <row r="40" spans="15:17" ht="12.75">
      <c r="O40" s="8"/>
      <c r="P40" s="128"/>
      <c r="Q40" s="125"/>
    </row>
    <row r="41" spans="15:17" ht="12.75">
      <c r="O41" s="8"/>
      <c r="P41" s="128"/>
      <c r="Q41" s="125"/>
    </row>
    <row r="42" spans="15:17" ht="12.75">
      <c r="O42" s="8"/>
      <c r="P42" s="128"/>
      <c r="Q42" s="125"/>
    </row>
    <row r="43" spans="15:17" ht="12.75">
      <c r="O43" s="8"/>
      <c r="P43" s="128"/>
      <c r="Q43" s="125"/>
    </row>
    <row r="44" spans="15:17" ht="12.75">
      <c r="O44" s="8"/>
      <c r="P44" s="128"/>
      <c r="Q44" s="125"/>
    </row>
    <row r="45" spans="15:17" ht="12.75">
      <c r="O45" s="8"/>
      <c r="P45" s="128"/>
      <c r="Q45" s="125"/>
    </row>
    <row r="46" spans="15:17" ht="12.75">
      <c r="O46" s="8"/>
      <c r="P46" s="128"/>
      <c r="Q46" s="125"/>
    </row>
    <row r="47" spans="15:17" ht="12.75">
      <c r="O47" s="8"/>
      <c r="P47" s="128"/>
      <c r="Q47" s="125"/>
    </row>
    <row r="48" spans="15:17" ht="12.75">
      <c r="O48" s="8"/>
      <c r="P48" s="128"/>
      <c r="Q48" s="125"/>
    </row>
    <row r="49" spans="15:17" ht="12.75">
      <c r="O49" s="8"/>
      <c r="P49" s="128"/>
      <c r="Q49" s="125"/>
    </row>
    <row r="50" spans="15:17" ht="12.75">
      <c r="O50" s="8"/>
      <c r="P50" s="128"/>
      <c r="Q50" s="125"/>
    </row>
    <row r="51" spans="15:17" ht="12.75">
      <c r="O51" s="8"/>
      <c r="P51" s="128"/>
      <c r="Q51" s="125"/>
    </row>
    <row r="52" spans="15:17" ht="12.75">
      <c r="O52" s="8"/>
      <c r="P52" s="128"/>
      <c r="Q52" s="125"/>
    </row>
    <row r="53" spans="15:17" ht="12.75">
      <c r="O53" s="8"/>
      <c r="P53" s="128"/>
      <c r="Q53" s="125"/>
    </row>
    <row r="54" spans="15:17" ht="12.75">
      <c r="O54" s="8"/>
      <c r="P54" s="128"/>
      <c r="Q54" s="125"/>
    </row>
    <row r="55" spans="15:17" ht="13.5" thickBot="1">
      <c r="O55" s="126"/>
      <c r="P55" s="128"/>
      <c r="Q55" s="127"/>
    </row>
  </sheetData>
  <sheetProtection/>
  <mergeCells count="32">
    <mergeCell ref="K30:M31"/>
    <mergeCell ref="O2:Q2"/>
    <mergeCell ref="C2:H2"/>
    <mergeCell ref="K2:M2"/>
    <mergeCell ref="K6:M7"/>
    <mergeCell ref="K4:M5"/>
    <mergeCell ref="C4:G5"/>
    <mergeCell ref="D25:F26"/>
    <mergeCell ref="D28:G29"/>
    <mergeCell ref="H4:H5"/>
    <mergeCell ref="S2:T2"/>
    <mergeCell ref="S4:S5"/>
    <mergeCell ref="T4:T5"/>
    <mergeCell ref="K28:M29"/>
    <mergeCell ref="O4:Q5"/>
    <mergeCell ref="C6:E6"/>
    <mergeCell ref="F6:H6"/>
    <mergeCell ref="E22:E23"/>
    <mergeCell ref="G25:G26"/>
    <mergeCell ref="H22:H23"/>
    <mergeCell ref="C21:D21"/>
    <mergeCell ref="F21:G21"/>
    <mergeCell ref="C34:D34"/>
    <mergeCell ref="E34:H34"/>
    <mergeCell ref="C33:E33"/>
    <mergeCell ref="F33:H33"/>
    <mergeCell ref="E35:H35"/>
    <mergeCell ref="E36:H36"/>
    <mergeCell ref="C39:H39"/>
    <mergeCell ref="E38:F38"/>
    <mergeCell ref="C36:D36"/>
    <mergeCell ref="C35:D35"/>
  </mergeCells>
  <conditionalFormatting sqref="D6:E23 C6 C8:C23">
    <cfRule type="expression" priority="1" dxfId="31" stopIfTrue="1">
      <formula>AND($H$4="Kg")</formula>
    </cfRule>
  </conditionalFormatting>
  <conditionalFormatting sqref="F6:H23">
    <cfRule type="expression" priority="2" dxfId="31" stopIfTrue="1">
      <formula>AND($H$4="Lb")</formula>
    </cfRule>
  </conditionalFormatting>
  <dataValidations count="13">
    <dataValidation type="list" allowBlank="1" showInputMessage="1" showErrorMessage="1" sqref="O2 D2">
      <formula1>$BB$1:$BF$1</formula1>
    </dataValidation>
    <dataValidation type="list" allowBlank="1" showInputMessage="1" showErrorMessage="1" sqref="J24:J25 C10:C12 F14 C14 F10:F12">
      <formula1>"0,2,4,6,8,10,12,14,16,18,20"</formula1>
    </dataValidation>
    <dataValidation type="list" allowBlank="1" showInputMessage="1" showErrorMessage="1" sqref="J26:J28 C15:C18 F15:F18 F13 C13">
      <formula1>"2,4,6,8,10,12,14,16,18,20"</formula1>
    </dataValidation>
    <dataValidation type="list" allowBlank="1" showInputMessage="1" showErrorMessage="1" sqref="H4:H5">
      <formula1>"Lb,Kg"</formula1>
    </dataValidation>
    <dataValidation type="custom" allowBlank="1" showInputMessage="1" showErrorMessage="1" promptTitle="Division Abbreviation" prompt="First letter must be M or F to for the program to compute coefficients&#10;Then a few letters or numbers to identify the division&#10;Example M-M1 = Men's Master 40-45" sqref="O7:O35 O37:O55">
      <formula1>OR(LEFT(O7,1)="M",LEFT(O7,1)="F")</formula1>
    </dataValidation>
    <dataValidation type="list" allowBlank="1" showInputMessage="1" showErrorMessage="1" promptTitle="Determine place using" prompt="1 = Division, Wt Class &amp; total&#10;2 = Division &amp; Total x Coef&#10;3 = Division &amp; Total x Coef x Age Coef" sqref="Q7:Q35 Q37:Q55">
      <formula1>"1,2,3"</formula1>
    </dataValidation>
    <dataValidation type="list" allowBlank="1" showInputMessage="1" showErrorMessage="1" promptTitle="Weigh In scales" prompt="Select Kg (kilograms) or Lb (pounds) depending on the scales used at weigh -in" sqref="K6:M7">
      <formula1>"BWt (Kg),BWt (Lb)"</formula1>
    </dataValidation>
    <dataValidation type="list" allowBlank="1" showInputMessage="1" showErrorMessage="1" promptTitle="Coefficients" prompt="Select Best Lifter Formula from list" sqref="K30:M31">
      <formula1>"Wilks,Schwartz,Schwartz/Malone,Glossbrenner,Reshel"</formula1>
    </dataValidation>
    <dataValidation errorStyle="information" type="list" allowBlank="1" showInputMessage="1" showErrorMessage="1" promptTitle="Wt Class" prompt="Start with the lightest weight class and finish with SHW. &#10;You may choose weight classes that are not on the list and the program will use the value you enter as the upper limit for the class.&#10;" errorTitle="New Weight Class" error="The program will use this value as the upper lkimit for the class." sqref="K9:K23 M9:M23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3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2:G23">
      <formula1>"20,22.5,25,30,32.5"</formula1>
    </dataValidation>
    <dataValidation type="list" allowBlank="1" showInputMessage="1" showErrorMessage="1" sqref="G25:G26">
      <formula1>"yes,no"</formula1>
    </dataValidation>
    <dataValidation type="list" allowBlank="1" showInputMessage="1" showErrorMessage="1" sqref="F33:H33">
      <formula1>"Enable,Disable"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I467"/>
  <sheetViews>
    <sheetView showZeros="0" tabSelected="1" zoomScalePageLayoutView="0" workbookViewId="0" topLeftCell="C1">
      <pane ySplit="2" topLeftCell="A3" activePane="bottomLeft" state="frozen"/>
      <selection pane="topLeft" activeCell="B1" sqref="B1"/>
      <selection pane="bottomLeft" activeCell="AW1" sqref="AW1:AW16384"/>
    </sheetView>
  </sheetViews>
  <sheetFormatPr defaultColWidth="9.140625" defaultRowHeight="12.75"/>
  <cols>
    <col min="1" max="1" width="9.140625" style="48" hidden="1" customWidth="1"/>
    <col min="2" max="2" width="3.140625" style="47" hidden="1" customWidth="1"/>
    <col min="3" max="3" width="19.57421875" style="58" customWidth="1"/>
    <col min="4" max="4" width="4.140625" style="47" customWidth="1"/>
    <col min="5" max="5" width="4.7109375" style="47" customWidth="1"/>
    <col min="6" max="6" width="5.8515625" style="47" customWidth="1"/>
    <col min="7" max="7" width="5.57421875" style="47" customWidth="1"/>
    <col min="8" max="8" width="8.28125" style="52" customWidth="1"/>
    <col min="9" max="9" width="3.7109375" style="47" hidden="1" customWidth="1"/>
    <col min="10" max="10" width="5.7109375" style="47" hidden="1" customWidth="1"/>
    <col min="11" max="14" width="5.7109375" style="47" customWidth="1"/>
    <col min="15" max="16" width="5.7109375" style="47" hidden="1" customWidth="1"/>
    <col min="17" max="20" width="5.7109375" style="47" customWidth="1"/>
    <col min="21" max="22" width="5.7109375" style="47" hidden="1" customWidth="1"/>
    <col min="23" max="24" width="5.7109375" style="49" customWidth="1"/>
    <col min="25" max="25" width="5.57421875" style="49" customWidth="1"/>
    <col min="26" max="26" width="5.7109375" style="47" customWidth="1"/>
    <col min="27" max="27" width="5.7109375" style="47" hidden="1" customWidth="1"/>
    <col min="28" max="28" width="7.00390625" style="53" customWidth="1"/>
    <col min="29" max="30" width="7.00390625" style="56" customWidth="1"/>
    <col min="31" max="31" width="5.28125" style="106" customWidth="1"/>
    <col min="32" max="32" width="7.8515625" style="106" customWidth="1"/>
    <col min="33" max="33" width="7.00390625" style="56" customWidth="1"/>
    <col min="34" max="34" width="8.7109375" style="56" customWidth="1"/>
    <col min="35" max="35" width="8.421875" style="54" customWidth="1"/>
    <col min="36" max="36" width="9.140625" style="48" hidden="1" customWidth="1"/>
    <col min="37" max="47" width="0" style="48" hidden="1" customWidth="1"/>
    <col min="48" max="16384" width="9.140625" style="48" customWidth="1"/>
  </cols>
  <sheetData>
    <row r="1" spans="3:35" ht="28.5" customHeight="1" thickBot="1">
      <c r="C1" s="154">
        <f>Setup!K2</f>
        <v>0</v>
      </c>
      <c r="D1" s="364">
        <f>Setup!C2</f>
        <v>0</v>
      </c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</row>
    <row r="2" spans="1:35" s="155" customFormat="1" ht="34.5" customHeight="1" thickBot="1">
      <c r="A2" s="155" t="s">
        <v>32</v>
      </c>
      <c r="B2" s="156" t="s">
        <v>149</v>
      </c>
      <c r="C2" s="157" t="s">
        <v>0</v>
      </c>
      <c r="D2" s="158" t="s">
        <v>1</v>
      </c>
      <c r="E2" s="158" t="s">
        <v>29</v>
      </c>
      <c r="F2" s="158" t="str">
        <f>Lifting!F8</f>
        <v>BWt (Kg)</v>
      </c>
      <c r="G2" s="158" t="str">
        <f>Lifting!G8</f>
        <v>WtCls (Kg)</v>
      </c>
      <c r="H2" s="159" t="str">
        <f>Lifting!H8</f>
        <v>Reshel</v>
      </c>
      <c r="I2" s="158" t="s">
        <v>2</v>
      </c>
      <c r="J2" s="158" t="s">
        <v>26</v>
      </c>
      <c r="K2" s="158" t="s">
        <v>22</v>
      </c>
      <c r="L2" s="158" t="s">
        <v>23</v>
      </c>
      <c r="M2" s="158" t="s">
        <v>24</v>
      </c>
      <c r="N2" s="158" t="s">
        <v>25</v>
      </c>
      <c r="O2" s="158" t="s">
        <v>11</v>
      </c>
      <c r="P2" s="158" t="s">
        <v>27</v>
      </c>
      <c r="Q2" s="158" t="s">
        <v>12</v>
      </c>
      <c r="R2" s="158" t="s">
        <v>13</v>
      </c>
      <c r="S2" s="158" t="s">
        <v>14</v>
      </c>
      <c r="T2" s="158" t="s">
        <v>28</v>
      </c>
      <c r="U2" s="158" t="s">
        <v>15</v>
      </c>
      <c r="V2" s="158" t="s">
        <v>16</v>
      </c>
      <c r="W2" s="158" t="s">
        <v>17</v>
      </c>
      <c r="X2" s="158" t="s">
        <v>18</v>
      </c>
      <c r="Y2" s="158" t="s">
        <v>19</v>
      </c>
      <c r="Z2" s="158" t="s">
        <v>20</v>
      </c>
      <c r="AA2" s="158" t="s">
        <v>21</v>
      </c>
      <c r="AB2" s="160" t="str">
        <f>Lifting!AB8</f>
        <v>PL Total</v>
      </c>
      <c r="AC2" s="161" t="s">
        <v>134</v>
      </c>
      <c r="AD2" s="161" t="s">
        <v>139</v>
      </c>
      <c r="AE2" s="161" t="s">
        <v>144</v>
      </c>
      <c r="AF2" s="161" t="s">
        <v>31</v>
      </c>
      <c r="AG2" s="161" t="s">
        <v>38</v>
      </c>
      <c r="AH2" s="161" t="s">
        <v>45</v>
      </c>
      <c r="AI2" s="162" t="s">
        <v>145</v>
      </c>
    </row>
    <row r="3" spans="2:35" s="246" customFormat="1" ht="14.25" customHeight="1">
      <c r="B3" s="242"/>
      <c r="C3" s="259" t="s">
        <v>296</v>
      </c>
      <c r="D3" s="242" t="s">
        <v>279</v>
      </c>
      <c r="E3" s="242" t="s">
        <v>273</v>
      </c>
      <c r="F3" s="247">
        <v>87</v>
      </c>
      <c r="G3" s="242">
        <v>90</v>
      </c>
      <c r="H3" s="243" t="s">
        <v>275</v>
      </c>
      <c r="I3" s="242"/>
      <c r="J3" s="242"/>
      <c r="K3" s="257">
        <v>225</v>
      </c>
      <c r="L3" s="242">
        <v>230</v>
      </c>
      <c r="M3" s="257">
        <v>240</v>
      </c>
      <c r="N3" s="242"/>
      <c r="O3" s="242"/>
      <c r="P3" s="242"/>
      <c r="Q3" s="242">
        <v>115</v>
      </c>
      <c r="R3" s="242">
        <v>122.5</v>
      </c>
      <c r="S3" s="245">
        <v>127.5</v>
      </c>
      <c r="T3" s="242"/>
      <c r="U3" s="242"/>
      <c r="V3" s="242"/>
      <c r="W3" s="242">
        <v>250</v>
      </c>
      <c r="X3" s="245">
        <v>260</v>
      </c>
      <c r="Y3" s="245">
        <v>265</v>
      </c>
      <c r="Z3" s="242"/>
      <c r="AA3" s="242"/>
      <c r="AB3" s="247">
        <f>M3+R3+W3</f>
        <v>612.5</v>
      </c>
      <c r="AC3" s="248">
        <v>398.06</v>
      </c>
      <c r="AD3" s="248"/>
      <c r="AE3" s="249"/>
      <c r="AF3" s="249"/>
      <c r="AG3" s="248"/>
      <c r="AH3" s="248"/>
      <c r="AI3" s="250"/>
    </row>
    <row r="4" spans="2:35" s="246" customFormat="1" ht="14.25" customHeight="1">
      <c r="B4" s="242"/>
      <c r="C4" s="259" t="s">
        <v>298</v>
      </c>
      <c r="D4" s="242" t="s">
        <v>279</v>
      </c>
      <c r="E4" s="242" t="s">
        <v>273</v>
      </c>
      <c r="F4" s="247">
        <v>87.9</v>
      </c>
      <c r="G4" s="242">
        <v>90</v>
      </c>
      <c r="H4" s="243" t="s">
        <v>275</v>
      </c>
      <c r="I4" s="242"/>
      <c r="J4" s="242"/>
      <c r="K4" s="242">
        <v>220</v>
      </c>
      <c r="L4" s="242">
        <v>230</v>
      </c>
      <c r="M4" s="245">
        <v>235</v>
      </c>
      <c r="N4" s="242"/>
      <c r="O4" s="242"/>
      <c r="P4" s="242"/>
      <c r="Q4" s="242">
        <v>140</v>
      </c>
      <c r="R4" s="257">
        <v>150</v>
      </c>
      <c r="S4" s="257">
        <v>155</v>
      </c>
      <c r="T4" s="257">
        <v>160</v>
      </c>
      <c r="U4" s="242"/>
      <c r="V4" s="242"/>
      <c r="W4" s="242">
        <v>225</v>
      </c>
      <c r="X4" s="242">
        <v>240</v>
      </c>
      <c r="Y4" s="257">
        <v>255</v>
      </c>
      <c r="Z4" s="242"/>
      <c r="AA4" s="242"/>
      <c r="AB4" s="261">
        <f>L4+T4+Y4</f>
        <v>645</v>
      </c>
      <c r="AC4" s="248">
        <v>416.86</v>
      </c>
      <c r="AD4" s="248"/>
      <c r="AE4" s="249"/>
      <c r="AF4" s="249"/>
      <c r="AG4" s="248"/>
      <c r="AH4" s="248"/>
      <c r="AI4" s="250"/>
    </row>
    <row r="5" spans="2:35" s="246" customFormat="1" ht="14.25" customHeight="1">
      <c r="B5" s="242"/>
      <c r="C5" s="241" t="s">
        <v>281</v>
      </c>
      <c r="D5" s="242" t="s">
        <v>279</v>
      </c>
      <c r="E5" s="242" t="s">
        <v>273</v>
      </c>
      <c r="F5" s="247">
        <v>89.2</v>
      </c>
      <c r="G5" s="242">
        <v>90</v>
      </c>
      <c r="H5" s="243" t="s">
        <v>277</v>
      </c>
      <c r="I5" s="242"/>
      <c r="J5" s="242"/>
      <c r="K5" s="242">
        <v>200</v>
      </c>
      <c r="L5" s="245">
        <v>220</v>
      </c>
      <c r="M5" s="245">
        <v>220</v>
      </c>
      <c r="N5" s="242"/>
      <c r="O5" s="242"/>
      <c r="P5" s="242"/>
      <c r="Q5" s="242">
        <v>100</v>
      </c>
      <c r="R5" s="242">
        <v>110</v>
      </c>
      <c r="S5" s="242">
        <v>115</v>
      </c>
      <c r="T5" s="242"/>
      <c r="U5" s="242"/>
      <c r="V5" s="242"/>
      <c r="W5" s="257">
        <v>210</v>
      </c>
      <c r="X5" s="257">
        <v>225</v>
      </c>
      <c r="Y5" s="245">
        <v>235</v>
      </c>
      <c r="Z5" s="242"/>
      <c r="AA5" s="242"/>
      <c r="AB5" s="247">
        <f>K5+S5+X5</f>
        <v>540</v>
      </c>
      <c r="AC5" s="248">
        <v>346.3</v>
      </c>
      <c r="AD5" s="248"/>
      <c r="AE5" s="249"/>
      <c r="AF5" s="249"/>
      <c r="AG5" s="248"/>
      <c r="AH5" s="248"/>
      <c r="AI5" s="250"/>
    </row>
    <row r="6" spans="2:35" s="246" customFormat="1" ht="14.25" customHeight="1">
      <c r="B6" s="242"/>
      <c r="C6" s="241" t="s">
        <v>290</v>
      </c>
      <c r="D6" s="242" t="s">
        <v>278</v>
      </c>
      <c r="E6" s="242" t="s">
        <v>272</v>
      </c>
      <c r="F6" s="247">
        <v>88</v>
      </c>
      <c r="G6" s="242">
        <v>90</v>
      </c>
      <c r="H6" s="243" t="s">
        <v>275</v>
      </c>
      <c r="I6" s="242"/>
      <c r="J6" s="242"/>
      <c r="K6" s="242">
        <v>140</v>
      </c>
      <c r="L6" s="245">
        <v>155</v>
      </c>
      <c r="M6" s="245">
        <v>155</v>
      </c>
      <c r="N6" s="242"/>
      <c r="O6" s="242"/>
      <c r="P6" s="242"/>
      <c r="Q6" s="242">
        <v>100</v>
      </c>
      <c r="R6" s="245">
        <v>105</v>
      </c>
      <c r="S6" s="245">
        <v>105</v>
      </c>
      <c r="T6" s="242"/>
      <c r="U6" s="242"/>
      <c r="V6" s="242"/>
      <c r="W6" s="242">
        <v>190</v>
      </c>
      <c r="X6" s="242">
        <v>210</v>
      </c>
      <c r="Y6" s="242">
        <v>220</v>
      </c>
      <c r="Z6" s="242"/>
      <c r="AA6" s="242"/>
      <c r="AB6" s="247">
        <f>K6+Q6+Y6</f>
        <v>460</v>
      </c>
      <c r="AC6" s="248">
        <v>297.11</v>
      </c>
      <c r="AD6" s="248"/>
      <c r="AE6" s="249"/>
      <c r="AF6" s="249"/>
      <c r="AG6" s="248"/>
      <c r="AH6" s="248"/>
      <c r="AI6" s="250"/>
    </row>
    <row r="7" spans="2:35" s="246" customFormat="1" ht="14.25" customHeight="1">
      <c r="B7" s="242"/>
      <c r="C7" s="241" t="s">
        <v>302</v>
      </c>
      <c r="D7" s="242" t="s">
        <v>280</v>
      </c>
      <c r="E7" s="242" t="s">
        <v>272</v>
      </c>
      <c r="F7" s="247">
        <v>83.1</v>
      </c>
      <c r="G7" s="242">
        <v>90</v>
      </c>
      <c r="H7" s="243" t="s">
        <v>277</v>
      </c>
      <c r="I7" s="242"/>
      <c r="J7" s="242"/>
      <c r="K7" s="257">
        <v>290</v>
      </c>
      <c r="L7" s="245">
        <v>310</v>
      </c>
      <c r="M7" s="257">
        <v>310</v>
      </c>
      <c r="N7" s="242"/>
      <c r="O7" s="242"/>
      <c r="P7" s="242"/>
      <c r="Q7" s="245">
        <v>200</v>
      </c>
      <c r="R7" s="257">
        <v>200</v>
      </c>
      <c r="S7" s="257">
        <v>215</v>
      </c>
      <c r="T7" s="242"/>
      <c r="U7" s="242"/>
      <c r="V7" s="242"/>
      <c r="W7" s="257">
        <v>270.5</v>
      </c>
      <c r="X7" s="245">
        <v>300</v>
      </c>
      <c r="Y7" s="245">
        <v>300</v>
      </c>
      <c r="Z7" s="242"/>
      <c r="AA7" s="242"/>
      <c r="AB7" s="261">
        <f>M7+S7+W7</f>
        <v>795.5</v>
      </c>
      <c r="AC7" s="248">
        <v>530.6</v>
      </c>
      <c r="AD7" s="248"/>
      <c r="AE7" s="249"/>
      <c r="AF7" s="249"/>
      <c r="AG7" s="248"/>
      <c r="AH7" s="248"/>
      <c r="AI7" s="250"/>
    </row>
    <row r="8" spans="2:35" s="246" customFormat="1" ht="14.25" customHeight="1">
      <c r="B8" s="242"/>
      <c r="C8" s="241" t="s">
        <v>286</v>
      </c>
      <c r="D8" s="242" t="s">
        <v>278</v>
      </c>
      <c r="E8" s="242" t="s">
        <v>272</v>
      </c>
      <c r="F8" s="247">
        <v>88</v>
      </c>
      <c r="G8" s="242">
        <v>90</v>
      </c>
      <c r="H8" s="243" t="s">
        <v>287</v>
      </c>
      <c r="I8" s="242"/>
      <c r="J8" s="242"/>
      <c r="K8" s="242">
        <v>250</v>
      </c>
      <c r="L8" s="242">
        <v>270</v>
      </c>
      <c r="M8" s="245">
        <v>280</v>
      </c>
      <c r="N8" s="242"/>
      <c r="O8" s="242"/>
      <c r="P8" s="242"/>
      <c r="Q8" s="242">
        <v>192.5</v>
      </c>
      <c r="R8" s="242">
        <v>202.5</v>
      </c>
      <c r="S8" s="257">
        <v>207.5</v>
      </c>
      <c r="T8" s="257">
        <v>210</v>
      </c>
      <c r="U8" s="242"/>
      <c r="V8" s="242"/>
      <c r="W8" s="242">
        <v>230</v>
      </c>
      <c r="X8" s="242">
        <v>245</v>
      </c>
      <c r="Y8" s="245">
        <v>255</v>
      </c>
      <c r="Z8" s="242"/>
      <c r="AA8" s="242"/>
      <c r="AB8" s="247">
        <f>L8+T8+X8</f>
        <v>725</v>
      </c>
      <c r="AC8" s="248">
        <v>468.27</v>
      </c>
      <c r="AD8" s="248"/>
      <c r="AE8" s="249"/>
      <c r="AF8" s="249"/>
      <c r="AG8" s="248"/>
      <c r="AH8" s="248"/>
      <c r="AI8" s="250"/>
    </row>
    <row r="9" spans="2:35" s="246" customFormat="1" ht="14.25" customHeight="1">
      <c r="B9" s="242"/>
      <c r="C9" s="241" t="s">
        <v>292</v>
      </c>
      <c r="D9" s="242" t="s">
        <v>293</v>
      </c>
      <c r="E9" s="242" t="s">
        <v>294</v>
      </c>
      <c r="F9" s="247">
        <v>89.5</v>
      </c>
      <c r="G9" s="242">
        <v>90</v>
      </c>
      <c r="H9" s="243" t="s">
        <v>277</v>
      </c>
      <c r="I9" s="242"/>
      <c r="J9" s="242"/>
      <c r="K9" s="257">
        <v>225</v>
      </c>
      <c r="L9" s="257">
        <v>245</v>
      </c>
      <c r="M9" s="245">
        <v>252.5</v>
      </c>
      <c r="N9" s="242"/>
      <c r="O9" s="242"/>
      <c r="P9" s="242"/>
      <c r="Q9" s="257">
        <v>135</v>
      </c>
      <c r="R9" s="257">
        <v>145</v>
      </c>
      <c r="S9" s="257">
        <v>150</v>
      </c>
      <c r="T9" s="242"/>
      <c r="U9" s="242"/>
      <c r="V9" s="242"/>
      <c r="W9" s="257">
        <v>190</v>
      </c>
      <c r="X9" s="257">
        <v>210</v>
      </c>
      <c r="Y9" s="257">
        <v>225</v>
      </c>
      <c r="Z9" s="242"/>
      <c r="AA9" s="242"/>
      <c r="AB9" s="261">
        <f>L9+S9+Y9</f>
        <v>620</v>
      </c>
      <c r="AC9" s="248">
        <v>396.92</v>
      </c>
      <c r="AD9" s="248"/>
      <c r="AE9" s="249"/>
      <c r="AF9" s="249"/>
      <c r="AG9" s="248"/>
      <c r="AH9" s="248"/>
      <c r="AI9" s="250"/>
    </row>
    <row r="10" spans="2:35" s="246" customFormat="1" ht="14.25" customHeight="1">
      <c r="B10" s="242"/>
      <c r="C10" s="241" t="s">
        <v>297</v>
      </c>
      <c r="D10" s="242" t="s">
        <v>289</v>
      </c>
      <c r="E10" s="242" t="s">
        <v>274</v>
      </c>
      <c r="F10" s="247">
        <v>87.6</v>
      </c>
      <c r="G10" s="242">
        <v>90</v>
      </c>
      <c r="H10" s="243" t="s">
        <v>275</v>
      </c>
      <c r="I10" s="242"/>
      <c r="J10" s="242"/>
      <c r="K10" s="242">
        <v>175</v>
      </c>
      <c r="L10" s="242">
        <v>190</v>
      </c>
      <c r="M10" s="242">
        <v>205</v>
      </c>
      <c r="N10" s="242"/>
      <c r="O10" s="242"/>
      <c r="P10" s="242"/>
      <c r="Q10" s="242">
        <v>100</v>
      </c>
      <c r="R10" s="242">
        <v>107.5</v>
      </c>
      <c r="S10" s="242">
        <v>115</v>
      </c>
      <c r="T10" s="242"/>
      <c r="U10" s="242"/>
      <c r="V10" s="242"/>
      <c r="W10" s="242">
        <v>180</v>
      </c>
      <c r="X10" s="242">
        <v>200</v>
      </c>
      <c r="Y10" s="242">
        <v>210</v>
      </c>
      <c r="Z10" s="242"/>
      <c r="AA10" s="242"/>
      <c r="AB10" s="247">
        <f>M10+S10+Y10</f>
        <v>530</v>
      </c>
      <c r="AC10" s="248">
        <v>343.17</v>
      </c>
      <c r="AD10" s="248"/>
      <c r="AE10" s="249"/>
      <c r="AF10" s="249"/>
      <c r="AG10" s="248"/>
      <c r="AH10" s="248"/>
      <c r="AI10" s="250"/>
    </row>
    <row r="11" spans="2:35" s="246" customFormat="1" ht="14.25" customHeight="1">
      <c r="B11" s="242"/>
      <c r="C11" s="241" t="s">
        <v>288</v>
      </c>
      <c r="D11" s="242" t="s">
        <v>278</v>
      </c>
      <c r="E11" s="242" t="s">
        <v>282</v>
      </c>
      <c r="F11" s="247">
        <v>89.5</v>
      </c>
      <c r="G11" s="242">
        <v>90</v>
      </c>
      <c r="H11" s="243" t="s">
        <v>275</v>
      </c>
      <c r="I11" s="242"/>
      <c r="J11" s="242"/>
      <c r="K11" s="245">
        <v>230</v>
      </c>
      <c r="L11" s="245">
        <v>242.5</v>
      </c>
      <c r="M11" s="257">
        <v>242.5</v>
      </c>
      <c r="N11" s="242"/>
      <c r="O11" s="242"/>
      <c r="P11" s="242"/>
      <c r="Q11" s="242">
        <v>120</v>
      </c>
      <c r="R11" s="242">
        <v>127.5</v>
      </c>
      <c r="S11" s="242">
        <v>135</v>
      </c>
      <c r="T11" s="242"/>
      <c r="U11" s="242"/>
      <c r="V11" s="242"/>
      <c r="W11" s="242">
        <v>230</v>
      </c>
      <c r="X11" s="242">
        <v>250</v>
      </c>
      <c r="Y11" s="242">
        <v>260</v>
      </c>
      <c r="Z11" s="257">
        <v>268</v>
      </c>
      <c r="AA11" s="242"/>
      <c r="AB11" s="247">
        <f>M11+S11+Y11</f>
        <v>637.5</v>
      </c>
      <c r="AC11" s="248">
        <v>413.24</v>
      </c>
      <c r="AD11" s="248"/>
      <c r="AE11" s="249"/>
      <c r="AF11" s="249"/>
      <c r="AG11" s="248"/>
      <c r="AH11" s="248"/>
      <c r="AI11" s="250"/>
    </row>
    <row r="12" spans="2:35" s="246" customFormat="1" ht="14.25" customHeight="1">
      <c r="B12" s="242"/>
      <c r="C12" s="241" t="s">
        <v>284</v>
      </c>
      <c r="D12" s="242" t="s">
        <v>279</v>
      </c>
      <c r="E12" s="242" t="s">
        <v>285</v>
      </c>
      <c r="F12" s="247">
        <v>88.4</v>
      </c>
      <c r="G12" s="242">
        <v>90</v>
      </c>
      <c r="H12" s="243" t="s">
        <v>275</v>
      </c>
      <c r="I12" s="242"/>
      <c r="J12" s="242"/>
      <c r="K12" s="245">
        <v>120</v>
      </c>
      <c r="L12" s="257">
        <v>120</v>
      </c>
      <c r="M12" s="257">
        <v>125</v>
      </c>
      <c r="N12" s="242"/>
      <c r="O12" s="242"/>
      <c r="P12" s="242"/>
      <c r="Q12" s="242">
        <v>90</v>
      </c>
      <c r="R12" s="242">
        <v>100</v>
      </c>
      <c r="S12" s="245">
        <v>105</v>
      </c>
      <c r="T12" s="242"/>
      <c r="U12" s="242"/>
      <c r="V12" s="242"/>
      <c r="W12" s="242">
        <v>140</v>
      </c>
      <c r="X12" s="245">
        <v>150</v>
      </c>
      <c r="Y12" s="245">
        <v>150</v>
      </c>
      <c r="Z12" s="242"/>
      <c r="AA12" s="242"/>
      <c r="AB12" s="247">
        <f>M12+R12+W12</f>
        <v>365</v>
      </c>
      <c r="AC12" s="248">
        <v>235.2</v>
      </c>
      <c r="AD12" s="248"/>
      <c r="AE12" s="249"/>
      <c r="AF12" s="249"/>
      <c r="AG12" s="248"/>
      <c r="AH12" s="248"/>
      <c r="AI12" s="250"/>
    </row>
    <row r="13" spans="2:35" s="246" customFormat="1" ht="14.25" customHeight="1">
      <c r="B13" s="242"/>
      <c r="C13" s="241"/>
      <c r="D13" s="242"/>
      <c r="E13" s="242"/>
      <c r="F13" s="247"/>
      <c r="G13" s="242"/>
      <c r="H13" s="243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7"/>
      <c r="AC13" s="248"/>
      <c r="AD13" s="248"/>
      <c r="AE13" s="249"/>
      <c r="AF13" s="249"/>
      <c r="AG13" s="248"/>
      <c r="AH13" s="248"/>
      <c r="AI13" s="250"/>
    </row>
    <row r="14" spans="2:35" s="246" customFormat="1" ht="14.25" customHeight="1">
      <c r="B14" s="242"/>
      <c r="C14" s="241"/>
      <c r="D14" s="242"/>
      <c r="E14" s="242"/>
      <c r="F14" s="247"/>
      <c r="G14" s="242"/>
      <c r="H14" s="243"/>
      <c r="I14" s="242"/>
      <c r="J14" s="242"/>
      <c r="K14" s="245"/>
      <c r="L14" s="242"/>
      <c r="M14" s="242"/>
      <c r="N14" s="242"/>
      <c r="O14" s="242"/>
      <c r="P14" s="242"/>
      <c r="Q14" s="245"/>
      <c r="R14" s="242"/>
      <c r="S14" s="242"/>
      <c r="T14" s="245"/>
      <c r="U14" s="242"/>
      <c r="V14" s="242"/>
      <c r="W14" s="242"/>
      <c r="X14" s="242"/>
      <c r="Y14" s="242"/>
      <c r="Z14" s="242"/>
      <c r="AA14" s="242"/>
      <c r="AB14" s="247"/>
      <c r="AC14" s="248"/>
      <c r="AD14" s="248"/>
      <c r="AE14" s="249"/>
      <c r="AF14" s="249"/>
      <c r="AG14" s="248"/>
      <c r="AH14" s="248"/>
      <c r="AI14" s="250"/>
    </row>
    <row r="15" spans="2:35" s="246" customFormat="1" ht="14.25" customHeight="1">
      <c r="B15" s="242"/>
      <c r="C15" s="260" t="s">
        <v>283</v>
      </c>
      <c r="D15" s="242" t="s">
        <v>279</v>
      </c>
      <c r="E15" s="242" t="s">
        <v>272</v>
      </c>
      <c r="F15" s="247">
        <v>95.4</v>
      </c>
      <c r="G15" s="242">
        <v>100</v>
      </c>
      <c r="H15" s="243" t="s">
        <v>275</v>
      </c>
      <c r="I15" s="242"/>
      <c r="J15" s="242"/>
      <c r="K15" s="245">
        <v>210</v>
      </c>
      <c r="L15" s="242">
        <v>210</v>
      </c>
      <c r="M15" s="245">
        <v>225</v>
      </c>
      <c r="N15" s="242"/>
      <c r="O15" s="242"/>
      <c r="P15" s="242"/>
      <c r="Q15" s="245">
        <v>150</v>
      </c>
      <c r="R15" s="257">
        <v>155.5</v>
      </c>
      <c r="S15" s="245">
        <v>162.5</v>
      </c>
      <c r="T15" s="242"/>
      <c r="U15" s="242"/>
      <c r="V15" s="242"/>
      <c r="W15" s="257">
        <v>251</v>
      </c>
      <c r="X15" s="257">
        <v>260</v>
      </c>
      <c r="Y15" s="245">
        <v>270</v>
      </c>
      <c r="Z15" s="242"/>
      <c r="AA15" s="242"/>
      <c r="AB15" s="247">
        <f>L15+R15+X15</f>
        <v>625.5</v>
      </c>
      <c r="AC15" s="248">
        <v>388.37</v>
      </c>
      <c r="AD15" s="248"/>
      <c r="AE15" s="249"/>
      <c r="AF15" s="249"/>
      <c r="AG15" s="248"/>
      <c r="AH15" s="248"/>
      <c r="AI15" s="250"/>
    </row>
    <row r="16" spans="1:35" s="246" customFormat="1" ht="14.25" customHeight="1">
      <c r="A16" s="246" t="s">
        <v>303</v>
      </c>
      <c r="B16" s="242"/>
      <c r="C16" s="260" t="s">
        <v>291</v>
      </c>
      <c r="D16" s="242" t="s">
        <v>278</v>
      </c>
      <c r="E16" s="242" t="s">
        <v>272</v>
      </c>
      <c r="F16" s="247">
        <v>98.8</v>
      </c>
      <c r="G16" s="242">
        <v>100</v>
      </c>
      <c r="H16" s="243" t="s">
        <v>275</v>
      </c>
      <c r="I16" s="242"/>
      <c r="J16" s="242"/>
      <c r="K16" s="257">
        <v>230</v>
      </c>
      <c r="L16" s="257">
        <v>255</v>
      </c>
      <c r="M16" s="245">
        <v>265</v>
      </c>
      <c r="N16" s="242"/>
      <c r="O16" s="242"/>
      <c r="P16" s="242"/>
      <c r="Q16" s="242">
        <v>145</v>
      </c>
      <c r="R16" s="257">
        <v>157.5</v>
      </c>
      <c r="S16" s="257">
        <v>170</v>
      </c>
      <c r="T16" s="245">
        <v>175</v>
      </c>
      <c r="U16" s="242"/>
      <c r="V16" s="242"/>
      <c r="W16" s="242">
        <v>225</v>
      </c>
      <c r="X16" s="242">
        <v>235</v>
      </c>
      <c r="Y16" s="245">
        <v>250</v>
      </c>
      <c r="Z16" s="242"/>
      <c r="AA16" s="242"/>
      <c r="AB16" s="261">
        <f>L16+S16+X16</f>
        <v>660</v>
      </c>
      <c r="AC16" s="248">
        <v>407.33</v>
      </c>
      <c r="AD16" s="248"/>
      <c r="AE16" s="249"/>
      <c r="AF16" s="249"/>
      <c r="AG16" s="248"/>
      <c r="AH16" s="248"/>
      <c r="AI16" s="250"/>
    </row>
    <row r="17" spans="2:35" s="246" customFormat="1" ht="14.25" customHeight="1">
      <c r="B17" s="242"/>
      <c r="C17" s="258" t="s">
        <v>295</v>
      </c>
      <c r="D17" s="242" t="s">
        <v>279</v>
      </c>
      <c r="E17" s="242" t="s">
        <v>294</v>
      </c>
      <c r="F17" s="247">
        <v>90.1</v>
      </c>
      <c r="G17" s="242">
        <v>100</v>
      </c>
      <c r="H17" s="243" t="s">
        <v>275</v>
      </c>
      <c r="I17" s="242"/>
      <c r="J17" s="242"/>
      <c r="K17" s="242">
        <v>180</v>
      </c>
      <c r="L17" s="242">
        <v>200</v>
      </c>
      <c r="M17" s="242">
        <v>210</v>
      </c>
      <c r="N17" s="242"/>
      <c r="O17" s="242"/>
      <c r="P17" s="242"/>
      <c r="Q17" s="242">
        <v>120</v>
      </c>
      <c r="R17" s="242">
        <v>137.5</v>
      </c>
      <c r="S17" s="245">
        <v>145</v>
      </c>
      <c r="T17" s="242"/>
      <c r="U17" s="242"/>
      <c r="V17" s="242"/>
      <c r="W17" s="242">
        <v>220</v>
      </c>
      <c r="X17" s="242">
        <v>240</v>
      </c>
      <c r="Y17" s="245">
        <v>251.5</v>
      </c>
      <c r="Z17" s="242"/>
      <c r="AA17" s="242"/>
      <c r="AB17" s="247">
        <f>M17+R17+X17</f>
        <v>587.5</v>
      </c>
      <c r="AC17" s="248">
        <v>374.82</v>
      </c>
      <c r="AD17" s="248"/>
      <c r="AE17" s="249"/>
      <c r="AF17" s="249"/>
      <c r="AG17" s="248"/>
      <c r="AH17" s="248"/>
      <c r="AI17" s="250"/>
    </row>
    <row r="18" spans="2:35" s="246" customFormat="1" ht="14.25" customHeight="1">
      <c r="B18" s="242"/>
      <c r="C18" s="258" t="s">
        <v>299</v>
      </c>
      <c r="D18" s="242" t="s">
        <v>278</v>
      </c>
      <c r="E18" s="242" t="s">
        <v>294</v>
      </c>
      <c r="F18" s="247">
        <v>93.1</v>
      </c>
      <c r="G18" s="242">
        <v>100</v>
      </c>
      <c r="H18" s="243" t="s">
        <v>275</v>
      </c>
      <c r="I18" s="242"/>
      <c r="J18" s="242"/>
      <c r="K18" s="242">
        <v>250</v>
      </c>
      <c r="L18" s="257">
        <v>270</v>
      </c>
      <c r="M18" s="257">
        <v>285</v>
      </c>
      <c r="N18" s="242"/>
      <c r="O18" s="242"/>
      <c r="P18" s="242"/>
      <c r="Q18" s="242">
        <v>145</v>
      </c>
      <c r="R18" s="242">
        <v>152.5</v>
      </c>
      <c r="S18" s="242">
        <v>157.5</v>
      </c>
      <c r="T18" s="242"/>
      <c r="U18" s="242"/>
      <c r="V18" s="242"/>
      <c r="W18" s="257">
        <v>250</v>
      </c>
      <c r="X18" s="245">
        <v>270</v>
      </c>
      <c r="Y18" s="245">
        <v>270</v>
      </c>
      <c r="Z18" s="242"/>
      <c r="AA18" s="242"/>
      <c r="AB18" s="261">
        <f>M18+S18+W18</f>
        <v>692.5</v>
      </c>
      <c r="AC18" s="248">
        <v>434.82</v>
      </c>
      <c r="AD18" s="248"/>
      <c r="AE18" s="249"/>
      <c r="AF18" s="249"/>
      <c r="AG18" s="248"/>
      <c r="AH18" s="248"/>
      <c r="AI18" s="250"/>
    </row>
    <row r="19" spans="2:35" s="246" customFormat="1" ht="14.25" customHeight="1">
      <c r="B19" s="242"/>
      <c r="C19" s="241" t="s">
        <v>301</v>
      </c>
      <c r="D19" s="242" t="s">
        <v>279</v>
      </c>
      <c r="E19" s="242" t="s">
        <v>274</v>
      </c>
      <c r="F19" s="247">
        <v>93.6</v>
      </c>
      <c r="G19" s="242">
        <v>100</v>
      </c>
      <c r="H19" s="243" t="s">
        <v>275</v>
      </c>
      <c r="I19" s="242"/>
      <c r="J19" s="242"/>
      <c r="K19" s="242">
        <v>200</v>
      </c>
      <c r="L19" s="257">
        <v>215</v>
      </c>
      <c r="M19" s="245">
        <v>220</v>
      </c>
      <c r="N19" s="242"/>
      <c r="O19" s="242"/>
      <c r="P19" s="242"/>
      <c r="Q19" s="257">
        <v>150</v>
      </c>
      <c r="R19" s="257">
        <v>155</v>
      </c>
      <c r="S19" s="257">
        <v>160</v>
      </c>
      <c r="T19" s="242"/>
      <c r="U19" s="242"/>
      <c r="V19" s="242"/>
      <c r="W19" s="257">
        <v>220</v>
      </c>
      <c r="X19" s="257">
        <v>240</v>
      </c>
      <c r="Y19" s="257">
        <v>260</v>
      </c>
      <c r="Z19" s="242"/>
      <c r="AA19" s="242"/>
      <c r="AB19" s="261">
        <f>L19+S19+Y19</f>
        <v>635</v>
      </c>
      <c r="AC19" s="248">
        <v>397.7</v>
      </c>
      <c r="AD19" s="248"/>
      <c r="AE19" s="249"/>
      <c r="AF19" s="249"/>
      <c r="AG19" s="248"/>
      <c r="AH19" s="248"/>
      <c r="AI19" s="250"/>
    </row>
    <row r="20" spans="2:35" s="246" customFormat="1" ht="14.25" customHeight="1">
      <c r="B20" s="242"/>
      <c r="C20" s="241" t="s">
        <v>300</v>
      </c>
      <c r="D20" s="242" t="s">
        <v>279</v>
      </c>
      <c r="E20" s="242" t="s">
        <v>282</v>
      </c>
      <c r="F20" s="247">
        <v>92.1</v>
      </c>
      <c r="G20" s="242">
        <v>100</v>
      </c>
      <c r="H20" s="243" t="s">
        <v>275</v>
      </c>
      <c r="I20" s="242"/>
      <c r="J20" s="242"/>
      <c r="K20" s="242">
        <v>170</v>
      </c>
      <c r="L20" s="242">
        <v>180</v>
      </c>
      <c r="M20" s="245">
        <v>185</v>
      </c>
      <c r="N20" s="242"/>
      <c r="O20" s="242"/>
      <c r="P20" s="242"/>
      <c r="Q20" s="257">
        <v>140.5</v>
      </c>
      <c r="R20" s="257">
        <v>145</v>
      </c>
      <c r="S20" s="245">
        <v>150</v>
      </c>
      <c r="T20" s="242"/>
      <c r="U20" s="242"/>
      <c r="V20" s="242"/>
      <c r="W20" s="257">
        <v>225</v>
      </c>
      <c r="X20" s="257">
        <v>225.5</v>
      </c>
      <c r="Y20" s="257">
        <v>230</v>
      </c>
      <c r="Z20" s="242"/>
      <c r="AA20" s="242"/>
      <c r="AB20" s="261">
        <f>L20+R20+Y20</f>
        <v>555</v>
      </c>
      <c r="AC20" s="248">
        <v>350.26</v>
      </c>
      <c r="AD20" s="248"/>
      <c r="AE20" s="249"/>
      <c r="AF20" s="249"/>
      <c r="AG20" s="248"/>
      <c r="AH20" s="248"/>
      <c r="AI20" s="250"/>
    </row>
    <row r="21" spans="2:35" s="246" customFormat="1" ht="14.25" customHeight="1">
      <c r="B21" s="242"/>
      <c r="C21" s="241"/>
      <c r="D21" s="242"/>
      <c r="E21" s="242"/>
      <c r="F21" s="242"/>
      <c r="G21" s="242"/>
      <c r="H21" s="243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5"/>
      <c r="T21" s="242"/>
      <c r="U21" s="242"/>
      <c r="V21" s="242"/>
      <c r="W21" s="242"/>
      <c r="X21" s="242"/>
      <c r="Y21" s="242"/>
      <c r="Z21" s="242"/>
      <c r="AA21" s="242"/>
      <c r="AB21" s="247"/>
      <c r="AC21" s="252"/>
      <c r="AD21" s="248"/>
      <c r="AE21" s="249"/>
      <c r="AF21" s="249"/>
      <c r="AG21" s="248"/>
      <c r="AH21" s="248"/>
      <c r="AI21" s="250"/>
    </row>
    <row r="22" spans="2:35" s="246" customFormat="1" ht="15" customHeight="1">
      <c r="B22" s="242"/>
      <c r="C22" s="241"/>
      <c r="D22" s="242"/>
      <c r="E22" s="242"/>
      <c r="F22" s="242"/>
      <c r="G22" s="242"/>
      <c r="H22" s="243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7"/>
      <c r="AC22" s="248"/>
      <c r="AD22" s="248"/>
      <c r="AE22" s="249"/>
      <c r="AF22" s="249"/>
      <c r="AG22" s="248"/>
      <c r="AH22" s="248"/>
      <c r="AI22" s="250"/>
    </row>
    <row r="23" spans="2:35" s="246" customFormat="1" ht="14.25" customHeight="1">
      <c r="B23" s="242"/>
      <c r="C23" s="241"/>
      <c r="D23" s="242"/>
      <c r="E23" s="242"/>
      <c r="F23" s="242"/>
      <c r="G23" s="242"/>
      <c r="H23" s="243"/>
      <c r="I23" s="242"/>
      <c r="J23" s="242"/>
      <c r="K23" s="245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7"/>
      <c r="AC23" s="248"/>
      <c r="AD23" s="248"/>
      <c r="AE23" s="249"/>
      <c r="AF23" s="249"/>
      <c r="AG23" s="248"/>
      <c r="AH23" s="248"/>
      <c r="AI23" s="250"/>
    </row>
    <row r="24" spans="2:35" s="246" customFormat="1" ht="14.25" customHeight="1">
      <c r="B24" s="242"/>
      <c r="C24" s="241"/>
      <c r="D24" s="242"/>
      <c r="E24" s="242"/>
      <c r="F24" s="242"/>
      <c r="G24" s="242"/>
      <c r="H24" s="243"/>
      <c r="I24" s="242"/>
      <c r="J24" s="242"/>
      <c r="K24" s="242"/>
      <c r="L24" s="242"/>
      <c r="M24" s="245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5"/>
      <c r="Z24" s="242"/>
      <c r="AA24" s="242"/>
      <c r="AB24" s="247"/>
      <c r="AC24" s="248"/>
      <c r="AD24" s="248"/>
      <c r="AE24" s="249"/>
      <c r="AF24" s="249"/>
      <c r="AG24" s="248"/>
      <c r="AH24" s="248"/>
      <c r="AI24" s="250"/>
    </row>
    <row r="25" spans="2:35" s="246" customFormat="1" ht="14.25" customHeight="1">
      <c r="B25" s="242"/>
      <c r="C25" s="241"/>
      <c r="D25" s="242"/>
      <c r="E25" s="242"/>
      <c r="F25" s="242"/>
      <c r="G25" s="242"/>
      <c r="H25" s="243"/>
      <c r="I25" s="242"/>
      <c r="J25" s="242"/>
      <c r="K25" s="245"/>
      <c r="L25" s="242"/>
      <c r="M25" s="245"/>
      <c r="N25" s="242"/>
      <c r="O25" s="242"/>
      <c r="P25" s="242"/>
      <c r="Q25" s="242"/>
      <c r="R25" s="245"/>
      <c r="S25" s="245"/>
      <c r="T25" s="242"/>
      <c r="U25" s="242"/>
      <c r="V25" s="242"/>
      <c r="W25" s="242"/>
      <c r="X25" s="242"/>
      <c r="Y25" s="242"/>
      <c r="Z25" s="242"/>
      <c r="AA25" s="242"/>
      <c r="AB25" s="247"/>
      <c r="AC25" s="248"/>
      <c r="AD25" s="248"/>
      <c r="AE25" s="249"/>
      <c r="AF25" s="249"/>
      <c r="AG25" s="248"/>
      <c r="AH25" s="248"/>
      <c r="AI25" s="250"/>
    </row>
    <row r="26" spans="2:35" s="246" customFormat="1" ht="14.25" customHeight="1">
      <c r="B26" s="242"/>
      <c r="C26" s="241"/>
      <c r="D26" s="242"/>
      <c r="E26" s="242"/>
      <c r="F26" s="242"/>
      <c r="G26" s="242"/>
      <c r="H26" s="243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5"/>
      <c r="T26" s="242"/>
      <c r="U26" s="242"/>
      <c r="V26" s="242"/>
      <c r="W26" s="242"/>
      <c r="X26" s="242"/>
      <c r="Y26" s="242"/>
      <c r="Z26" s="242"/>
      <c r="AA26" s="242"/>
      <c r="AB26" s="251"/>
      <c r="AC26" s="252" t="s">
        <v>276</v>
      </c>
      <c r="AD26" s="248"/>
      <c r="AE26" s="249"/>
      <c r="AF26" s="249"/>
      <c r="AG26" s="248"/>
      <c r="AH26" s="248"/>
      <c r="AI26" s="250"/>
    </row>
    <row r="27" spans="2:35" s="246" customFormat="1" ht="14.25" customHeight="1">
      <c r="B27" s="242"/>
      <c r="C27" s="241"/>
      <c r="D27" s="242"/>
      <c r="E27" s="242"/>
      <c r="F27" s="242"/>
      <c r="G27" s="242"/>
      <c r="H27" s="243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7"/>
      <c r="AC27" s="248"/>
      <c r="AD27" s="248"/>
      <c r="AE27" s="249"/>
      <c r="AF27" s="249"/>
      <c r="AG27" s="248"/>
      <c r="AH27" s="248"/>
      <c r="AI27" s="250"/>
    </row>
    <row r="28" spans="2:35" s="246" customFormat="1" ht="14.25" customHeight="1">
      <c r="B28" s="242"/>
      <c r="C28" s="241"/>
      <c r="D28" s="242"/>
      <c r="E28" s="242"/>
      <c r="F28" s="242"/>
      <c r="G28" s="242"/>
      <c r="H28" s="243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5"/>
      <c r="T28" s="242"/>
      <c r="U28" s="242"/>
      <c r="V28" s="242"/>
      <c r="W28" s="242"/>
      <c r="X28" s="242"/>
      <c r="Y28" s="242"/>
      <c r="Z28" s="242"/>
      <c r="AA28" s="242"/>
      <c r="AB28" s="247"/>
      <c r="AC28" s="248"/>
      <c r="AD28" s="248"/>
      <c r="AE28" s="249"/>
      <c r="AF28" s="249"/>
      <c r="AG28" s="248"/>
      <c r="AH28" s="248"/>
      <c r="AI28" s="250"/>
    </row>
    <row r="29" spans="2:35" s="246" customFormat="1" ht="14.25" customHeight="1">
      <c r="B29" s="242"/>
      <c r="C29" s="241"/>
      <c r="D29" s="242"/>
      <c r="E29" s="242"/>
      <c r="F29" s="242"/>
      <c r="G29" s="242"/>
      <c r="H29" s="243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7"/>
      <c r="AC29" s="248"/>
      <c r="AD29" s="248"/>
      <c r="AE29" s="249"/>
      <c r="AF29" s="249"/>
      <c r="AG29" s="248"/>
      <c r="AH29" s="248"/>
      <c r="AI29" s="250"/>
    </row>
    <row r="30" spans="2:35" ht="14.25" customHeight="1">
      <c r="B30" s="49"/>
      <c r="C30" s="241"/>
      <c r="D30" s="242"/>
      <c r="E30" s="242"/>
      <c r="F30" s="242"/>
      <c r="G30" s="242"/>
      <c r="H30" s="243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54"/>
      <c r="Z30" s="242"/>
      <c r="AA30" s="242"/>
      <c r="AB30" s="247"/>
      <c r="AC30" s="57"/>
      <c r="AD30" s="57"/>
      <c r="AE30" s="105"/>
      <c r="AF30" s="105"/>
      <c r="AG30" s="57"/>
      <c r="AH30" s="57"/>
      <c r="AI30" s="51"/>
    </row>
    <row r="31" spans="2:35" ht="14.25" customHeight="1">
      <c r="B31" s="49"/>
      <c r="C31" s="241"/>
      <c r="D31" s="242"/>
      <c r="E31" s="242"/>
      <c r="F31" s="242"/>
      <c r="G31" s="242"/>
      <c r="H31" s="243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5"/>
      <c r="AA31" s="242"/>
      <c r="AB31" s="247"/>
      <c r="AC31" s="57"/>
      <c r="AD31" s="57"/>
      <c r="AE31" s="105"/>
      <c r="AF31" s="105"/>
      <c r="AG31" s="57"/>
      <c r="AH31" s="57"/>
      <c r="AI31" s="51"/>
    </row>
    <row r="32" spans="2:35" ht="14.25" customHeight="1">
      <c r="B32" s="49"/>
      <c r="C32" s="253"/>
      <c r="D32" s="242"/>
      <c r="E32" s="242"/>
      <c r="F32" s="242"/>
      <c r="G32" s="242"/>
      <c r="H32" s="243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5"/>
      <c r="Y32" s="245"/>
      <c r="Z32" s="242"/>
      <c r="AA32" s="242"/>
      <c r="AB32" s="247"/>
      <c r="AC32" s="57"/>
      <c r="AD32" s="57"/>
      <c r="AE32" s="105"/>
      <c r="AF32" s="105"/>
      <c r="AG32" s="57"/>
      <c r="AH32" s="57"/>
      <c r="AI32" s="51"/>
    </row>
    <row r="33" spans="2:35" ht="14.25" customHeight="1">
      <c r="B33" s="49"/>
      <c r="C33" s="241"/>
      <c r="D33" s="242"/>
      <c r="E33" s="242"/>
      <c r="F33" s="242"/>
      <c r="G33" s="242"/>
      <c r="H33" s="243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5"/>
      <c r="X33" s="242"/>
      <c r="Y33" s="242"/>
      <c r="Z33" s="242"/>
      <c r="AA33" s="242"/>
      <c r="AB33" s="247"/>
      <c r="AC33" s="57" t="s">
        <v>30</v>
      </c>
      <c r="AD33" s="57">
        <v>0</v>
      </c>
      <c r="AE33" s="105">
        <v>0</v>
      </c>
      <c r="AF33" s="105">
        <v>0</v>
      </c>
      <c r="AG33" s="57"/>
      <c r="AH33" s="57" t="s">
        <v>30</v>
      </c>
      <c r="AI33" s="51" t="s">
        <v>30</v>
      </c>
    </row>
    <row r="34" spans="2:35" s="246" customFormat="1" ht="14.25" customHeight="1">
      <c r="B34" s="242"/>
      <c r="C34" s="241"/>
      <c r="D34" s="242"/>
      <c r="E34" s="242"/>
      <c r="F34" s="242"/>
      <c r="G34" s="242"/>
      <c r="H34" s="243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5"/>
      <c r="Y34" s="242"/>
      <c r="Z34" s="242"/>
      <c r="AA34" s="242"/>
      <c r="AB34" s="247"/>
      <c r="AC34" s="248"/>
      <c r="AD34" s="248"/>
      <c r="AE34" s="249"/>
      <c r="AF34" s="249"/>
      <c r="AG34" s="248"/>
      <c r="AH34" s="248"/>
      <c r="AI34" s="250"/>
    </row>
    <row r="35" spans="2:35" s="246" customFormat="1" ht="14.25" customHeight="1">
      <c r="B35" s="242"/>
      <c r="C35" s="241"/>
      <c r="D35" s="242"/>
      <c r="E35" s="242"/>
      <c r="F35" s="242"/>
      <c r="G35" s="242"/>
      <c r="H35" s="243"/>
      <c r="I35" s="242"/>
      <c r="J35" s="242"/>
      <c r="K35" s="242"/>
      <c r="L35" s="242"/>
      <c r="M35" s="245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7"/>
      <c r="AC35" s="248"/>
      <c r="AD35" s="248"/>
      <c r="AE35" s="249"/>
      <c r="AF35" s="249"/>
      <c r="AG35" s="248"/>
      <c r="AH35" s="248"/>
      <c r="AI35" s="250"/>
    </row>
    <row r="36" spans="2:35" s="246" customFormat="1" ht="14.25" customHeight="1">
      <c r="B36" s="242"/>
      <c r="C36" s="241"/>
      <c r="D36" s="242"/>
      <c r="E36" s="242"/>
      <c r="F36" s="242"/>
      <c r="G36" s="242"/>
      <c r="H36" s="243"/>
      <c r="I36" s="242"/>
      <c r="J36" s="242"/>
      <c r="K36" s="255"/>
      <c r="L36" s="255"/>
      <c r="M36" s="256"/>
      <c r="N36" s="255"/>
      <c r="O36" s="255"/>
      <c r="P36" s="255"/>
      <c r="Q36" s="255"/>
      <c r="R36" s="255"/>
      <c r="S36" s="255"/>
      <c r="T36" s="255"/>
      <c r="U36" s="242"/>
      <c r="V36" s="242"/>
      <c r="W36" s="242"/>
      <c r="X36" s="245"/>
      <c r="Y36" s="242"/>
      <c r="Z36" s="242"/>
      <c r="AA36" s="242"/>
      <c r="AB36" s="247"/>
      <c r="AC36" s="248"/>
      <c r="AD36" s="248"/>
      <c r="AE36" s="249"/>
      <c r="AF36" s="249"/>
      <c r="AG36" s="248"/>
      <c r="AH36" s="248"/>
      <c r="AI36" s="250"/>
    </row>
    <row r="37" spans="2:35" s="246" customFormat="1" ht="14.25" customHeight="1">
      <c r="B37" s="242"/>
      <c r="C37" s="241"/>
      <c r="D37" s="242"/>
      <c r="E37" s="242"/>
      <c r="F37" s="242"/>
      <c r="G37" s="242"/>
      <c r="H37" s="243"/>
      <c r="I37" s="242"/>
      <c r="J37" s="242"/>
      <c r="K37" s="242"/>
      <c r="L37" s="242"/>
      <c r="M37" s="245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5"/>
      <c r="Y37" s="242"/>
      <c r="Z37" s="242"/>
      <c r="AA37" s="242"/>
      <c r="AB37" s="247"/>
      <c r="AC37" s="248"/>
      <c r="AD37" s="248"/>
      <c r="AE37" s="249"/>
      <c r="AF37" s="249"/>
      <c r="AG37" s="248"/>
      <c r="AH37" s="248"/>
      <c r="AI37" s="250"/>
    </row>
    <row r="38" spans="2:35" ht="14.25" customHeight="1">
      <c r="B38" s="49"/>
      <c r="C38" s="241"/>
      <c r="D38" s="242"/>
      <c r="E38" s="242"/>
      <c r="F38" s="242"/>
      <c r="G38" s="242"/>
      <c r="H38" s="243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5"/>
      <c r="Y38" s="245"/>
      <c r="Z38" s="242"/>
      <c r="AA38" s="242"/>
      <c r="AB38" s="247"/>
      <c r="AC38" s="57"/>
      <c r="AD38" s="57"/>
      <c r="AE38" s="105"/>
      <c r="AF38" s="105"/>
      <c r="AG38" s="57"/>
      <c r="AH38" s="57"/>
      <c r="AI38" s="51"/>
    </row>
    <row r="39" spans="2:35" ht="14.25" customHeight="1">
      <c r="B39" s="49"/>
      <c r="C39" s="253"/>
      <c r="D39" s="242"/>
      <c r="E39" s="242"/>
      <c r="F39" s="242"/>
      <c r="G39" s="242"/>
      <c r="H39" s="243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5"/>
      <c r="Z39" s="242"/>
      <c r="AA39" s="242"/>
      <c r="AB39" s="247"/>
      <c r="AC39" s="57"/>
      <c r="AD39" s="57"/>
      <c r="AE39" s="105"/>
      <c r="AF39" s="105"/>
      <c r="AG39" s="57"/>
      <c r="AH39" s="57"/>
      <c r="AI39" s="51"/>
    </row>
    <row r="40" spans="2:35" ht="14.25" customHeight="1">
      <c r="B40" s="49"/>
      <c r="C40" s="241"/>
      <c r="D40" s="242"/>
      <c r="E40" s="242"/>
      <c r="F40" s="242"/>
      <c r="G40" s="242"/>
      <c r="H40" s="243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7"/>
      <c r="AC40" s="57"/>
      <c r="AD40" s="57"/>
      <c r="AE40" s="105"/>
      <c r="AF40" s="105"/>
      <c r="AG40" s="57"/>
      <c r="AH40" s="57"/>
      <c r="AI40" s="51"/>
    </row>
    <row r="41" spans="2:35" ht="14.25" customHeight="1">
      <c r="B41" s="49"/>
      <c r="C41" s="241"/>
      <c r="D41" s="242"/>
      <c r="E41" s="242"/>
      <c r="F41" s="242"/>
      <c r="G41" s="242"/>
      <c r="H41" s="243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5"/>
      <c r="Z41" s="242"/>
      <c r="AA41" s="242"/>
      <c r="AB41" s="247"/>
      <c r="AC41" s="57"/>
      <c r="AD41" s="57"/>
      <c r="AE41" s="105"/>
      <c r="AF41" s="105"/>
      <c r="AG41" s="57"/>
      <c r="AH41" s="57"/>
      <c r="AI41" s="51"/>
    </row>
    <row r="42" spans="2:35" ht="12.75" customHeight="1">
      <c r="B42" s="49"/>
      <c r="C42" s="241"/>
      <c r="D42" s="242"/>
      <c r="E42" s="242"/>
      <c r="F42" s="242"/>
      <c r="G42" s="242"/>
      <c r="H42" s="243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7"/>
      <c r="AC42" s="57">
        <v>0</v>
      </c>
      <c r="AD42" s="57">
        <v>0</v>
      </c>
      <c r="AE42" s="105">
        <v>0</v>
      </c>
      <c r="AF42" s="105">
        <v>0</v>
      </c>
      <c r="AG42" s="57">
        <v>0</v>
      </c>
      <c r="AH42" s="57">
        <v>0</v>
      </c>
      <c r="AI42" s="51"/>
    </row>
    <row r="43" spans="2:35" s="246" customFormat="1" ht="14.25" customHeight="1">
      <c r="B43" s="242"/>
      <c r="C43" s="241"/>
      <c r="D43" s="242"/>
      <c r="E43" s="242"/>
      <c r="F43" s="242"/>
      <c r="G43" s="242"/>
      <c r="H43" s="243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7"/>
      <c r="AC43" s="248"/>
      <c r="AD43" s="248"/>
      <c r="AE43" s="249"/>
      <c r="AF43" s="249"/>
      <c r="AG43" s="248"/>
      <c r="AH43" s="248"/>
      <c r="AI43" s="250"/>
    </row>
    <row r="44" spans="2:35" ht="14.25" customHeight="1">
      <c r="B44" s="49"/>
      <c r="C44" s="241"/>
      <c r="D44" s="242"/>
      <c r="E44" s="242"/>
      <c r="F44" s="242"/>
      <c r="G44" s="242"/>
      <c r="H44" s="243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5"/>
      <c r="Z44" s="242"/>
      <c r="AA44" s="242"/>
      <c r="AB44" s="247"/>
      <c r="AC44" s="57"/>
      <c r="AD44" s="57"/>
      <c r="AE44" s="105"/>
      <c r="AF44" s="105"/>
      <c r="AG44" s="57"/>
      <c r="AH44" s="57"/>
      <c r="AI44" s="51"/>
    </row>
    <row r="45" spans="2:35" ht="14.25" customHeight="1">
      <c r="B45" s="49"/>
      <c r="C45" s="241"/>
      <c r="D45" s="242"/>
      <c r="E45" s="242"/>
      <c r="F45" s="242"/>
      <c r="G45" s="242"/>
      <c r="H45" s="243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7"/>
      <c r="AC45" s="57"/>
      <c r="AD45" s="57"/>
      <c r="AE45" s="105"/>
      <c r="AF45" s="105"/>
      <c r="AG45" s="57"/>
      <c r="AH45" s="57"/>
      <c r="AI45" s="51"/>
    </row>
    <row r="46" spans="2:35" ht="14.25" customHeight="1">
      <c r="B46" s="49"/>
      <c r="C46" s="241"/>
      <c r="D46" s="242"/>
      <c r="E46" s="242"/>
      <c r="F46" s="242"/>
      <c r="G46" s="242"/>
      <c r="H46" s="243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49"/>
      <c r="AA46" s="49"/>
      <c r="AB46" s="247"/>
      <c r="AC46" s="57"/>
      <c r="AD46" s="57"/>
      <c r="AE46" s="105"/>
      <c r="AF46" s="105"/>
      <c r="AG46" s="57"/>
      <c r="AH46" s="57"/>
      <c r="AI46" s="51"/>
    </row>
    <row r="47" spans="2:35" ht="14.25" customHeight="1">
      <c r="B47" s="49"/>
      <c r="C47" s="241"/>
      <c r="D47" s="242"/>
      <c r="E47" s="242"/>
      <c r="F47" s="242"/>
      <c r="G47" s="242"/>
      <c r="H47" s="243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49"/>
      <c r="AA47" s="49"/>
      <c r="AB47" s="247"/>
      <c r="AC47" s="57" t="s">
        <v>30</v>
      </c>
      <c r="AD47" s="57">
        <v>0</v>
      </c>
      <c r="AE47" s="105">
        <v>0</v>
      </c>
      <c r="AF47" s="105">
        <v>0</v>
      </c>
      <c r="AG47" s="57"/>
      <c r="AH47" s="57" t="s">
        <v>30</v>
      </c>
      <c r="AI47" s="51" t="s">
        <v>30</v>
      </c>
    </row>
    <row r="48" spans="2:35" ht="14.25" customHeight="1">
      <c r="B48" s="49"/>
      <c r="C48" s="241"/>
      <c r="D48" s="242"/>
      <c r="E48" s="242"/>
      <c r="F48" s="242"/>
      <c r="G48" s="242"/>
      <c r="H48" s="243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7"/>
      <c r="AC48" s="57"/>
      <c r="AD48" s="57"/>
      <c r="AE48" s="105"/>
      <c r="AF48" s="105"/>
      <c r="AG48" s="57"/>
      <c r="AH48" s="57"/>
      <c r="AI48" s="51"/>
    </row>
    <row r="49" spans="2:35" ht="14.25" customHeight="1">
      <c r="B49" s="49"/>
      <c r="C49" s="244"/>
      <c r="D49" s="242"/>
      <c r="E49" s="242"/>
      <c r="F49" s="242"/>
      <c r="G49" s="242"/>
      <c r="H49" s="243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49"/>
      <c r="AA49" s="49"/>
      <c r="AB49" s="55" t="s">
        <v>30</v>
      </c>
      <c r="AC49" s="57" t="s">
        <v>30</v>
      </c>
      <c r="AD49" s="57">
        <v>0</v>
      </c>
      <c r="AE49" s="105">
        <v>0</v>
      </c>
      <c r="AF49" s="105">
        <v>0</v>
      </c>
      <c r="AG49" s="57"/>
      <c r="AH49" s="57" t="s">
        <v>30</v>
      </c>
      <c r="AI49" s="51" t="s">
        <v>30</v>
      </c>
    </row>
    <row r="50" spans="2:35" ht="14.25" customHeight="1">
      <c r="B50" s="49"/>
      <c r="C50" s="241"/>
      <c r="D50" s="242"/>
      <c r="E50" s="242"/>
      <c r="F50" s="242"/>
      <c r="G50" s="242"/>
      <c r="H50" s="243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49"/>
      <c r="AA50" s="49"/>
      <c r="AB50" s="55" t="s">
        <v>30</v>
      </c>
      <c r="AC50" s="57" t="s">
        <v>30</v>
      </c>
      <c r="AD50" s="57">
        <v>0</v>
      </c>
      <c r="AE50" s="105">
        <v>0</v>
      </c>
      <c r="AF50" s="105">
        <v>0</v>
      </c>
      <c r="AG50" s="57"/>
      <c r="AH50" s="57" t="s">
        <v>30</v>
      </c>
      <c r="AI50" s="51" t="s">
        <v>30</v>
      </c>
    </row>
    <row r="51" spans="2:35" ht="14.25" customHeight="1">
      <c r="B51" s="49"/>
      <c r="C51" s="241"/>
      <c r="D51" s="242"/>
      <c r="E51" s="242"/>
      <c r="F51" s="242"/>
      <c r="G51" s="242"/>
      <c r="H51" s="243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49"/>
      <c r="AA51" s="49"/>
      <c r="AB51" s="55" t="s">
        <v>30</v>
      </c>
      <c r="AC51" s="57" t="s">
        <v>30</v>
      </c>
      <c r="AD51" s="57">
        <v>0</v>
      </c>
      <c r="AE51" s="105">
        <v>0</v>
      </c>
      <c r="AF51" s="105">
        <v>0</v>
      </c>
      <c r="AG51" s="57"/>
      <c r="AH51" s="57" t="s">
        <v>30</v>
      </c>
      <c r="AI51" s="51" t="s">
        <v>30</v>
      </c>
    </row>
    <row r="52" spans="2:35" ht="14.25" customHeight="1">
      <c r="B52" s="49"/>
      <c r="C52" s="241"/>
      <c r="D52" s="242"/>
      <c r="E52" s="242"/>
      <c r="F52" s="242"/>
      <c r="G52" s="242"/>
      <c r="H52" s="243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49"/>
      <c r="AA52" s="49"/>
      <c r="AB52" s="55" t="s">
        <v>30</v>
      </c>
      <c r="AC52" s="57" t="s">
        <v>30</v>
      </c>
      <c r="AD52" s="57">
        <v>0</v>
      </c>
      <c r="AE52" s="105">
        <v>0</v>
      </c>
      <c r="AF52" s="105">
        <v>0</v>
      </c>
      <c r="AG52" s="57"/>
      <c r="AH52" s="57" t="s">
        <v>30</v>
      </c>
      <c r="AI52" s="51" t="s">
        <v>30</v>
      </c>
    </row>
    <row r="53" spans="2:35" ht="14.25" customHeight="1">
      <c r="B53" s="49"/>
      <c r="C53" s="241"/>
      <c r="D53" s="242"/>
      <c r="E53" s="242"/>
      <c r="F53" s="242"/>
      <c r="G53" s="242"/>
      <c r="H53" s="243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49"/>
      <c r="AA53" s="49"/>
      <c r="AB53" s="55" t="s">
        <v>30</v>
      </c>
      <c r="AC53" s="57" t="s">
        <v>30</v>
      </c>
      <c r="AD53" s="57">
        <v>0</v>
      </c>
      <c r="AE53" s="105">
        <v>0</v>
      </c>
      <c r="AF53" s="105">
        <v>0</v>
      </c>
      <c r="AG53" s="57"/>
      <c r="AH53" s="57" t="s">
        <v>30</v>
      </c>
      <c r="AI53" s="51" t="s">
        <v>30</v>
      </c>
    </row>
    <row r="54" spans="2:35" ht="14.25" customHeight="1">
      <c r="B54" s="49"/>
      <c r="C54" s="241"/>
      <c r="D54" s="242"/>
      <c r="E54" s="242"/>
      <c r="F54" s="242"/>
      <c r="G54" s="242"/>
      <c r="H54" s="243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49"/>
      <c r="AA54" s="49"/>
      <c r="AB54" s="55" t="s">
        <v>30</v>
      </c>
      <c r="AC54" s="57" t="s">
        <v>30</v>
      </c>
      <c r="AD54" s="57">
        <v>0</v>
      </c>
      <c r="AE54" s="105">
        <v>0</v>
      </c>
      <c r="AF54" s="105">
        <v>0</v>
      </c>
      <c r="AG54" s="57"/>
      <c r="AH54" s="57" t="s">
        <v>30</v>
      </c>
      <c r="AI54" s="51" t="s">
        <v>30</v>
      </c>
    </row>
    <row r="55" spans="2:35" ht="14.25" customHeight="1">
      <c r="B55" s="49"/>
      <c r="C55" s="241"/>
      <c r="D55" s="242"/>
      <c r="E55" s="242"/>
      <c r="F55" s="242"/>
      <c r="G55" s="242"/>
      <c r="H55" s="243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49"/>
      <c r="AA55" s="49"/>
      <c r="AB55" s="55" t="s">
        <v>30</v>
      </c>
      <c r="AC55" s="57" t="s">
        <v>30</v>
      </c>
      <c r="AD55" s="57">
        <v>0</v>
      </c>
      <c r="AE55" s="105">
        <v>0</v>
      </c>
      <c r="AF55" s="105">
        <v>0</v>
      </c>
      <c r="AG55" s="57"/>
      <c r="AH55" s="57" t="s">
        <v>30</v>
      </c>
      <c r="AI55" s="51" t="s">
        <v>30</v>
      </c>
    </row>
    <row r="56" spans="2:35" ht="14.25" customHeight="1">
      <c r="B56" s="49"/>
      <c r="C56" s="241"/>
      <c r="D56" s="242"/>
      <c r="E56" s="242"/>
      <c r="F56" s="242"/>
      <c r="G56" s="242"/>
      <c r="H56" s="243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49"/>
      <c r="AA56" s="49"/>
      <c r="AB56" s="55" t="s">
        <v>30</v>
      </c>
      <c r="AC56" s="57" t="s">
        <v>30</v>
      </c>
      <c r="AD56" s="57">
        <v>0</v>
      </c>
      <c r="AE56" s="105">
        <v>0</v>
      </c>
      <c r="AF56" s="105">
        <v>0</v>
      </c>
      <c r="AG56" s="57"/>
      <c r="AH56" s="57" t="s">
        <v>30</v>
      </c>
      <c r="AI56" s="51" t="s">
        <v>30</v>
      </c>
    </row>
    <row r="57" spans="2:35" ht="14.25" customHeight="1">
      <c r="B57" s="49"/>
      <c r="C57" s="241"/>
      <c r="D57" s="242"/>
      <c r="E57" s="242"/>
      <c r="F57" s="242"/>
      <c r="G57" s="242"/>
      <c r="H57" s="243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49"/>
      <c r="AA57" s="49"/>
      <c r="AB57" s="55" t="s">
        <v>30</v>
      </c>
      <c r="AC57" s="57" t="s">
        <v>30</v>
      </c>
      <c r="AD57" s="57">
        <v>0</v>
      </c>
      <c r="AE57" s="105">
        <v>0</v>
      </c>
      <c r="AF57" s="105">
        <v>0</v>
      </c>
      <c r="AG57" s="57"/>
      <c r="AH57" s="57" t="s">
        <v>30</v>
      </c>
      <c r="AI57" s="51" t="s">
        <v>30</v>
      </c>
    </row>
    <row r="58" spans="2:35" ht="14.25" customHeight="1">
      <c r="B58" s="49"/>
      <c r="C58" s="241"/>
      <c r="D58" s="242"/>
      <c r="E58" s="242"/>
      <c r="F58" s="242"/>
      <c r="G58" s="242"/>
      <c r="H58" s="243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49"/>
      <c r="AA58" s="49"/>
      <c r="AB58" s="55"/>
      <c r="AC58" s="57"/>
      <c r="AD58" s="57"/>
      <c r="AE58" s="105"/>
      <c r="AF58" s="105"/>
      <c r="AG58" s="57"/>
      <c r="AH58" s="57"/>
      <c r="AI58" s="51"/>
    </row>
    <row r="59" spans="2:35" ht="14.25" customHeight="1">
      <c r="B59" s="49"/>
      <c r="C59" s="241"/>
      <c r="D59" s="242"/>
      <c r="E59" s="242"/>
      <c r="F59" s="242"/>
      <c r="G59" s="242"/>
      <c r="H59" s="243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49"/>
      <c r="AA59" s="49"/>
      <c r="AB59" s="55"/>
      <c r="AC59" s="57"/>
      <c r="AD59" s="57"/>
      <c r="AE59" s="105"/>
      <c r="AF59" s="105"/>
      <c r="AG59" s="57"/>
      <c r="AH59" s="57"/>
      <c r="AI59" s="51"/>
    </row>
    <row r="60" spans="2:35" ht="14.25" customHeight="1">
      <c r="B60" s="49"/>
      <c r="C60" s="241"/>
      <c r="D60" s="242"/>
      <c r="E60" s="242"/>
      <c r="F60" s="242"/>
      <c r="G60" s="242"/>
      <c r="H60" s="243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49"/>
      <c r="AA60" s="49"/>
      <c r="AB60" s="55"/>
      <c r="AC60" s="57"/>
      <c r="AD60" s="57"/>
      <c r="AE60" s="105"/>
      <c r="AF60" s="105"/>
      <c r="AG60" s="57"/>
      <c r="AH60" s="57"/>
      <c r="AI60" s="51"/>
    </row>
    <row r="61" spans="2:35" ht="14.25" customHeight="1">
      <c r="B61" s="49"/>
      <c r="C61" s="59"/>
      <c r="D61" s="49"/>
      <c r="E61" s="49"/>
      <c r="F61" s="49"/>
      <c r="G61" s="49"/>
      <c r="H61" s="50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Z61" s="49"/>
      <c r="AA61" s="49"/>
      <c r="AB61" s="55"/>
      <c r="AC61" s="57"/>
      <c r="AD61" s="57"/>
      <c r="AE61" s="105"/>
      <c r="AF61" s="105"/>
      <c r="AG61" s="57"/>
      <c r="AH61" s="57"/>
      <c r="AI61" s="51"/>
    </row>
    <row r="62" spans="2:35" ht="14.25" customHeight="1">
      <c r="B62" s="49"/>
      <c r="C62" s="59"/>
      <c r="D62" s="49"/>
      <c r="E62" s="49"/>
      <c r="F62" s="49"/>
      <c r="G62" s="49"/>
      <c r="H62" s="50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Z62" s="49"/>
      <c r="AA62" s="49"/>
      <c r="AB62" s="55"/>
      <c r="AC62" s="57"/>
      <c r="AD62" s="57"/>
      <c r="AE62" s="105"/>
      <c r="AF62" s="105"/>
      <c r="AG62" s="57"/>
      <c r="AH62" s="57"/>
      <c r="AI62" s="51"/>
    </row>
    <row r="63" spans="2:35" ht="14.25" customHeight="1">
      <c r="B63" s="49"/>
      <c r="C63" s="59"/>
      <c r="D63" s="49"/>
      <c r="E63" s="49"/>
      <c r="F63" s="49"/>
      <c r="G63" s="49"/>
      <c r="H63" s="50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Z63" s="49"/>
      <c r="AA63" s="49"/>
      <c r="AB63" s="55"/>
      <c r="AC63" s="57"/>
      <c r="AD63" s="57"/>
      <c r="AE63" s="105"/>
      <c r="AF63" s="105"/>
      <c r="AG63" s="57"/>
      <c r="AH63" s="57"/>
      <c r="AI63" s="51"/>
    </row>
    <row r="64" spans="2:35" ht="14.25" customHeight="1">
      <c r="B64" s="49"/>
      <c r="C64" s="59"/>
      <c r="D64" s="49"/>
      <c r="E64" s="49"/>
      <c r="F64" s="49"/>
      <c r="G64" s="49"/>
      <c r="H64" s="50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Z64" s="49"/>
      <c r="AA64" s="49"/>
      <c r="AB64" s="55"/>
      <c r="AC64" s="57"/>
      <c r="AD64" s="57"/>
      <c r="AE64" s="105"/>
      <c r="AF64" s="105"/>
      <c r="AG64" s="57"/>
      <c r="AH64" s="57"/>
      <c r="AI64" s="51"/>
    </row>
    <row r="65" spans="2:35" ht="14.25" customHeight="1">
      <c r="B65" s="49"/>
      <c r="C65" s="59"/>
      <c r="D65" s="49"/>
      <c r="E65" s="49"/>
      <c r="F65" s="49"/>
      <c r="G65" s="49"/>
      <c r="H65" s="50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Z65" s="49"/>
      <c r="AA65" s="49"/>
      <c r="AB65" s="55"/>
      <c r="AC65" s="57"/>
      <c r="AD65" s="57"/>
      <c r="AE65" s="105"/>
      <c r="AF65" s="105"/>
      <c r="AG65" s="57"/>
      <c r="AH65" s="57"/>
      <c r="AI65" s="51"/>
    </row>
    <row r="66" spans="2:35" ht="14.25" customHeight="1">
      <c r="B66" s="49"/>
      <c r="C66" s="59"/>
      <c r="D66" s="49"/>
      <c r="E66" s="49"/>
      <c r="F66" s="49"/>
      <c r="G66" s="49"/>
      <c r="H66" s="50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Z66" s="49"/>
      <c r="AA66" s="49"/>
      <c r="AB66" s="55"/>
      <c r="AC66" s="57"/>
      <c r="AD66" s="57"/>
      <c r="AE66" s="105"/>
      <c r="AF66" s="105"/>
      <c r="AG66" s="57"/>
      <c r="AH66" s="57"/>
      <c r="AI66" s="51"/>
    </row>
    <row r="67" spans="2:35" ht="14.25" customHeight="1">
      <c r="B67" s="49"/>
      <c r="C67" s="59"/>
      <c r="D67" s="49"/>
      <c r="E67" s="49"/>
      <c r="F67" s="49"/>
      <c r="G67" s="49"/>
      <c r="H67" s="50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Z67" s="49"/>
      <c r="AA67" s="49"/>
      <c r="AB67" s="55"/>
      <c r="AC67" s="57"/>
      <c r="AD67" s="57"/>
      <c r="AE67" s="105"/>
      <c r="AF67" s="105"/>
      <c r="AG67" s="57"/>
      <c r="AH67" s="57"/>
      <c r="AI67" s="51"/>
    </row>
    <row r="68" spans="2:35" ht="14.25" customHeight="1">
      <c r="B68" s="49"/>
      <c r="C68" s="59"/>
      <c r="D68" s="49"/>
      <c r="E68" s="49"/>
      <c r="F68" s="49"/>
      <c r="G68" s="49"/>
      <c r="H68" s="50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Z68" s="49"/>
      <c r="AA68" s="49"/>
      <c r="AB68" s="55"/>
      <c r="AC68" s="57"/>
      <c r="AD68" s="57"/>
      <c r="AE68" s="105"/>
      <c r="AF68" s="105"/>
      <c r="AG68" s="57"/>
      <c r="AH68" s="57"/>
      <c r="AI68" s="51"/>
    </row>
    <row r="69" spans="2:35" ht="14.25" customHeight="1">
      <c r="B69" s="49"/>
      <c r="C69" s="59"/>
      <c r="D69" s="49"/>
      <c r="E69" s="49"/>
      <c r="F69" s="49"/>
      <c r="G69" s="49"/>
      <c r="H69" s="50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Z69" s="49"/>
      <c r="AA69" s="49"/>
      <c r="AB69" s="55"/>
      <c r="AC69" s="57"/>
      <c r="AD69" s="57"/>
      <c r="AE69" s="105"/>
      <c r="AF69" s="105"/>
      <c r="AG69" s="57"/>
      <c r="AH69" s="57"/>
      <c r="AI69" s="51"/>
    </row>
    <row r="70" spans="2:35" ht="14.25" customHeight="1">
      <c r="B70" s="49"/>
      <c r="C70" s="59"/>
      <c r="D70" s="49"/>
      <c r="E70" s="49"/>
      <c r="F70" s="49"/>
      <c r="G70" s="49"/>
      <c r="H70" s="50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Z70" s="49"/>
      <c r="AA70" s="49"/>
      <c r="AB70" s="55"/>
      <c r="AC70" s="57"/>
      <c r="AD70" s="57"/>
      <c r="AE70" s="105"/>
      <c r="AF70" s="105"/>
      <c r="AG70" s="57"/>
      <c r="AH70" s="57"/>
      <c r="AI70" s="51"/>
    </row>
    <row r="71" spans="2:35" ht="14.25" customHeight="1">
      <c r="B71" s="49"/>
      <c r="C71" s="59"/>
      <c r="D71" s="49"/>
      <c r="E71" s="49"/>
      <c r="F71" s="49"/>
      <c r="G71" s="49"/>
      <c r="H71" s="50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Z71" s="49"/>
      <c r="AA71" s="49"/>
      <c r="AB71" s="55"/>
      <c r="AC71" s="57"/>
      <c r="AD71" s="57"/>
      <c r="AE71" s="105"/>
      <c r="AF71" s="105"/>
      <c r="AG71" s="57"/>
      <c r="AH71" s="57"/>
      <c r="AI71" s="51"/>
    </row>
    <row r="72" spans="2:35" ht="14.25" customHeight="1">
      <c r="B72" s="49"/>
      <c r="C72" s="59"/>
      <c r="D72" s="49"/>
      <c r="E72" s="49"/>
      <c r="F72" s="49"/>
      <c r="G72" s="49"/>
      <c r="H72" s="50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Z72" s="49"/>
      <c r="AA72" s="49"/>
      <c r="AB72" s="55"/>
      <c r="AC72" s="57"/>
      <c r="AD72" s="57"/>
      <c r="AE72" s="105"/>
      <c r="AF72" s="105"/>
      <c r="AG72" s="57"/>
      <c r="AH72" s="57"/>
      <c r="AI72" s="51"/>
    </row>
    <row r="73" spans="2:35" ht="14.25" customHeight="1">
      <c r="B73" s="49"/>
      <c r="C73" s="59"/>
      <c r="D73" s="49"/>
      <c r="E73" s="49"/>
      <c r="F73" s="49"/>
      <c r="G73" s="49"/>
      <c r="H73" s="50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Z73" s="49"/>
      <c r="AA73" s="49"/>
      <c r="AB73" s="55"/>
      <c r="AC73" s="57"/>
      <c r="AD73" s="57"/>
      <c r="AE73" s="105"/>
      <c r="AF73" s="105"/>
      <c r="AG73" s="57"/>
      <c r="AH73" s="57"/>
      <c r="AI73" s="51"/>
    </row>
    <row r="74" spans="2:35" ht="14.25" customHeight="1">
      <c r="B74" s="49"/>
      <c r="C74" s="59"/>
      <c r="D74" s="49"/>
      <c r="E74" s="49"/>
      <c r="F74" s="49"/>
      <c r="G74" s="49"/>
      <c r="H74" s="50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Z74" s="49"/>
      <c r="AA74" s="49"/>
      <c r="AB74" s="55"/>
      <c r="AC74" s="57"/>
      <c r="AD74" s="57"/>
      <c r="AE74" s="105"/>
      <c r="AF74" s="105"/>
      <c r="AG74" s="57"/>
      <c r="AH74" s="57"/>
      <c r="AI74" s="51"/>
    </row>
    <row r="75" spans="2:35" ht="14.25" customHeight="1">
      <c r="B75" s="49"/>
      <c r="C75" s="59"/>
      <c r="D75" s="49"/>
      <c r="E75" s="49"/>
      <c r="F75" s="49"/>
      <c r="G75" s="49"/>
      <c r="H75" s="50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Z75" s="49"/>
      <c r="AA75" s="49"/>
      <c r="AB75" s="55"/>
      <c r="AC75" s="57"/>
      <c r="AD75" s="57"/>
      <c r="AE75" s="105"/>
      <c r="AF75" s="105"/>
      <c r="AG75" s="57"/>
      <c r="AH75" s="57"/>
      <c r="AI75" s="51"/>
    </row>
    <row r="76" spans="2:35" ht="14.25" customHeight="1">
      <c r="B76" s="49"/>
      <c r="C76" s="59"/>
      <c r="D76" s="49"/>
      <c r="E76" s="49"/>
      <c r="F76" s="49"/>
      <c r="G76" s="49"/>
      <c r="H76" s="50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Z76" s="49"/>
      <c r="AA76" s="49"/>
      <c r="AB76" s="55"/>
      <c r="AC76" s="57"/>
      <c r="AD76" s="57"/>
      <c r="AE76" s="105"/>
      <c r="AF76" s="105"/>
      <c r="AG76" s="57"/>
      <c r="AH76" s="57"/>
      <c r="AI76" s="51"/>
    </row>
    <row r="77" spans="2:35" ht="14.25" customHeight="1">
      <c r="B77" s="49"/>
      <c r="C77" s="59"/>
      <c r="D77" s="49"/>
      <c r="E77" s="49"/>
      <c r="F77" s="49"/>
      <c r="G77" s="49"/>
      <c r="H77" s="50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Z77" s="49"/>
      <c r="AA77" s="49"/>
      <c r="AB77" s="55"/>
      <c r="AC77" s="57"/>
      <c r="AD77" s="57"/>
      <c r="AE77" s="105"/>
      <c r="AF77" s="105"/>
      <c r="AG77" s="57"/>
      <c r="AH77" s="57"/>
      <c r="AI77" s="51"/>
    </row>
    <row r="78" spans="2:35" ht="14.25" customHeight="1">
      <c r="B78" s="49"/>
      <c r="C78" s="59"/>
      <c r="D78" s="49"/>
      <c r="E78" s="49"/>
      <c r="F78" s="49"/>
      <c r="G78" s="49"/>
      <c r="H78" s="50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Z78" s="49"/>
      <c r="AA78" s="49"/>
      <c r="AB78" s="55"/>
      <c r="AC78" s="57"/>
      <c r="AD78" s="57"/>
      <c r="AE78" s="105"/>
      <c r="AF78" s="105"/>
      <c r="AG78" s="57"/>
      <c r="AH78" s="57"/>
      <c r="AI78" s="51"/>
    </row>
    <row r="79" spans="2:35" ht="14.25" customHeight="1">
      <c r="B79" s="49"/>
      <c r="C79" s="59"/>
      <c r="D79" s="49"/>
      <c r="E79" s="49"/>
      <c r="F79" s="49"/>
      <c r="G79" s="49"/>
      <c r="H79" s="50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Z79" s="49"/>
      <c r="AA79" s="49"/>
      <c r="AB79" s="55"/>
      <c r="AC79" s="57"/>
      <c r="AD79" s="57"/>
      <c r="AE79" s="105"/>
      <c r="AF79" s="105"/>
      <c r="AG79" s="57"/>
      <c r="AH79" s="57"/>
      <c r="AI79" s="51"/>
    </row>
    <row r="80" spans="2:35" ht="14.25" customHeight="1">
      <c r="B80" s="49"/>
      <c r="C80" s="59"/>
      <c r="D80" s="49"/>
      <c r="E80" s="49"/>
      <c r="F80" s="49"/>
      <c r="G80" s="49"/>
      <c r="H80" s="50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Z80" s="49"/>
      <c r="AA80" s="49"/>
      <c r="AB80" s="55"/>
      <c r="AC80" s="57"/>
      <c r="AD80" s="57"/>
      <c r="AE80" s="105"/>
      <c r="AF80" s="105"/>
      <c r="AG80" s="57"/>
      <c r="AH80" s="57"/>
      <c r="AI80" s="51"/>
    </row>
    <row r="81" spans="2:35" ht="14.25" customHeight="1">
      <c r="B81" s="49"/>
      <c r="C81" s="59"/>
      <c r="D81" s="49"/>
      <c r="E81" s="49"/>
      <c r="F81" s="49"/>
      <c r="G81" s="49"/>
      <c r="H81" s="50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Z81" s="49"/>
      <c r="AA81" s="49"/>
      <c r="AB81" s="55"/>
      <c r="AC81" s="57"/>
      <c r="AD81" s="57"/>
      <c r="AE81" s="105"/>
      <c r="AF81" s="105"/>
      <c r="AG81" s="57"/>
      <c r="AH81" s="57"/>
      <c r="AI81" s="51"/>
    </row>
    <row r="82" spans="2:35" ht="14.25" customHeight="1">
      <c r="B82" s="49"/>
      <c r="C82" s="59"/>
      <c r="D82" s="49"/>
      <c r="E82" s="49"/>
      <c r="F82" s="49"/>
      <c r="G82" s="49"/>
      <c r="H82" s="50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Z82" s="49"/>
      <c r="AA82" s="49"/>
      <c r="AB82" s="55"/>
      <c r="AC82" s="57"/>
      <c r="AD82" s="57"/>
      <c r="AE82" s="105"/>
      <c r="AF82" s="105"/>
      <c r="AG82" s="57"/>
      <c r="AH82" s="57"/>
      <c r="AI82" s="51"/>
    </row>
    <row r="83" spans="2:35" ht="14.25" customHeight="1">
      <c r="B83" s="49"/>
      <c r="C83" s="59"/>
      <c r="D83" s="49"/>
      <c r="E83" s="49"/>
      <c r="F83" s="49"/>
      <c r="G83" s="49"/>
      <c r="H83" s="50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Z83" s="49"/>
      <c r="AA83" s="49"/>
      <c r="AB83" s="55"/>
      <c r="AC83" s="57"/>
      <c r="AD83" s="57"/>
      <c r="AE83" s="105"/>
      <c r="AF83" s="105"/>
      <c r="AG83" s="57"/>
      <c r="AH83" s="57"/>
      <c r="AI83" s="51"/>
    </row>
    <row r="84" spans="2:35" ht="14.25" customHeight="1">
      <c r="B84" s="49"/>
      <c r="C84" s="59"/>
      <c r="D84" s="49"/>
      <c r="E84" s="49"/>
      <c r="F84" s="49"/>
      <c r="G84" s="49"/>
      <c r="H84" s="50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Z84" s="49"/>
      <c r="AA84" s="49"/>
      <c r="AB84" s="55"/>
      <c r="AC84" s="57"/>
      <c r="AD84" s="57"/>
      <c r="AE84" s="105"/>
      <c r="AF84" s="105"/>
      <c r="AG84" s="57"/>
      <c r="AH84" s="57"/>
      <c r="AI84" s="51"/>
    </row>
    <row r="85" spans="2:35" ht="14.25" customHeight="1">
      <c r="B85" s="49"/>
      <c r="C85" s="59"/>
      <c r="D85" s="49"/>
      <c r="E85" s="49"/>
      <c r="F85" s="49"/>
      <c r="G85" s="49"/>
      <c r="H85" s="50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Z85" s="49"/>
      <c r="AA85" s="49"/>
      <c r="AB85" s="55"/>
      <c r="AC85" s="57"/>
      <c r="AD85" s="57"/>
      <c r="AE85" s="105"/>
      <c r="AF85" s="105"/>
      <c r="AG85" s="57"/>
      <c r="AH85" s="57"/>
      <c r="AI85" s="51"/>
    </row>
    <row r="86" spans="2:35" ht="14.25" customHeight="1">
      <c r="B86" s="49"/>
      <c r="C86" s="59"/>
      <c r="D86" s="49"/>
      <c r="E86" s="49"/>
      <c r="F86" s="49"/>
      <c r="G86" s="49"/>
      <c r="H86" s="50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Z86" s="49"/>
      <c r="AA86" s="49"/>
      <c r="AB86" s="55"/>
      <c r="AC86" s="57"/>
      <c r="AD86" s="57"/>
      <c r="AE86" s="105"/>
      <c r="AF86" s="105"/>
      <c r="AG86" s="57"/>
      <c r="AH86" s="57"/>
      <c r="AI86" s="51"/>
    </row>
    <row r="87" spans="2:35" ht="14.25" customHeight="1">
      <c r="B87" s="49"/>
      <c r="C87" s="59"/>
      <c r="D87" s="49"/>
      <c r="E87" s="49"/>
      <c r="F87" s="49"/>
      <c r="G87" s="49"/>
      <c r="H87" s="50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Z87" s="49"/>
      <c r="AA87" s="49"/>
      <c r="AB87" s="55"/>
      <c r="AC87" s="57"/>
      <c r="AD87" s="57"/>
      <c r="AE87" s="105"/>
      <c r="AF87" s="105"/>
      <c r="AG87" s="57"/>
      <c r="AH87" s="57"/>
      <c r="AI87" s="51"/>
    </row>
    <row r="88" spans="2:35" ht="14.25" customHeight="1">
      <c r="B88" s="49"/>
      <c r="C88" s="59"/>
      <c r="D88" s="49"/>
      <c r="E88" s="49"/>
      <c r="F88" s="49"/>
      <c r="G88" s="49"/>
      <c r="H88" s="50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Z88" s="49"/>
      <c r="AA88" s="49"/>
      <c r="AB88" s="55"/>
      <c r="AC88" s="57"/>
      <c r="AD88" s="57"/>
      <c r="AE88" s="105"/>
      <c r="AF88" s="105"/>
      <c r="AG88" s="57"/>
      <c r="AH88" s="57"/>
      <c r="AI88" s="51"/>
    </row>
    <row r="89" spans="2:35" ht="14.25" customHeight="1">
      <c r="B89" s="49"/>
      <c r="C89" s="59"/>
      <c r="D89" s="49"/>
      <c r="E89" s="49"/>
      <c r="F89" s="49"/>
      <c r="G89" s="49"/>
      <c r="H89" s="50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Z89" s="49"/>
      <c r="AA89" s="49"/>
      <c r="AB89" s="55"/>
      <c r="AC89" s="57"/>
      <c r="AD89" s="57"/>
      <c r="AE89" s="105"/>
      <c r="AF89" s="105"/>
      <c r="AG89" s="57"/>
      <c r="AH89" s="57"/>
      <c r="AI89" s="51"/>
    </row>
    <row r="90" spans="2:35" ht="14.25" customHeight="1">
      <c r="B90" s="49"/>
      <c r="C90" s="59"/>
      <c r="D90" s="49"/>
      <c r="E90" s="49"/>
      <c r="F90" s="49"/>
      <c r="G90" s="49"/>
      <c r="H90" s="50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Z90" s="49"/>
      <c r="AA90" s="49"/>
      <c r="AB90" s="55"/>
      <c r="AC90" s="57"/>
      <c r="AD90" s="57"/>
      <c r="AE90" s="105"/>
      <c r="AF90" s="105"/>
      <c r="AG90" s="57"/>
      <c r="AH90" s="57"/>
      <c r="AI90" s="51"/>
    </row>
    <row r="91" spans="2:35" ht="14.25" customHeight="1">
      <c r="B91" s="49"/>
      <c r="C91" s="59"/>
      <c r="D91" s="49"/>
      <c r="E91" s="49"/>
      <c r="F91" s="49"/>
      <c r="G91" s="49"/>
      <c r="H91" s="50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Z91" s="49"/>
      <c r="AA91" s="49"/>
      <c r="AB91" s="55"/>
      <c r="AC91" s="57"/>
      <c r="AD91" s="57"/>
      <c r="AE91" s="105"/>
      <c r="AF91" s="105"/>
      <c r="AG91" s="57"/>
      <c r="AH91" s="57"/>
      <c r="AI91" s="51"/>
    </row>
    <row r="92" spans="2:35" ht="14.25" customHeight="1">
      <c r="B92" s="49"/>
      <c r="C92" s="59"/>
      <c r="D92" s="49"/>
      <c r="E92" s="49"/>
      <c r="F92" s="49"/>
      <c r="G92" s="49"/>
      <c r="H92" s="50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Z92" s="49"/>
      <c r="AA92" s="49"/>
      <c r="AB92" s="55"/>
      <c r="AC92" s="57"/>
      <c r="AD92" s="57"/>
      <c r="AE92" s="105"/>
      <c r="AF92" s="105"/>
      <c r="AG92" s="57"/>
      <c r="AH92" s="57"/>
      <c r="AI92" s="51"/>
    </row>
    <row r="93" spans="2:35" ht="14.25" customHeight="1">
      <c r="B93" s="49"/>
      <c r="C93" s="59"/>
      <c r="D93" s="49"/>
      <c r="E93" s="49"/>
      <c r="F93" s="49"/>
      <c r="G93" s="49"/>
      <c r="H93" s="50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Z93" s="49"/>
      <c r="AA93" s="49"/>
      <c r="AB93" s="55"/>
      <c r="AC93" s="57"/>
      <c r="AD93" s="57"/>
      <c r="AE93" s="105"/>
      <c r="AF93" s="105"/>
      <c r="AG93" s="57"/>
      <c r="AH93" s="57"/>
      <c r="AI93" s="51"/>
    </row>
    <row r="94" spans="2:35" ht="14.25" customHeight="1">
      <c r="B94" s="49"/>
      <c r="C94" s="59"/>
      <c r="D94" s="49"/>
      <c r="E94" s="49"/>
      <c r="F94" s="49"/>
      <c r="G94" s="49"/>
      <c r="H94" s="50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Z94" s="49"/>
      <c r="AA94" s="49"/>
      <c r="AB94" s="55"/>
      <c r="AC94" s="57"/>
      <c r="AD94" s="57"/>
      <c r="AE94" s="105"/>
      <c r="AF94" s="105"/>
      <c r="AG94" s="57"/>
      <c r="AH94" s="57"/>
      <c r="AI94" s="51"/>
    </row>
    <row r="95" spans="2:35" ht="14.25" customHeight="1">
      <c r="B95" s="49"/>
      <c r="C95" s="59"/>
      <c r="D95" s="49"/>
      <c r="E95" s="49"/>
      <c r="F95" s="49"/>
      <c r="G95" s="49"/>
      <c r="H95" s="50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Z95" s="49"/>
      <c r="AA95" s="49"/>
      <c r="AB95" s="55"/>
      <c r="AC95" s="57"/>
      <c r="AD95" s="57"/>
      <c r="AE95" s="105"/>
      <c r="AF95" s="105"/>
      <c r="AG95" s="57"/>
      <c r="AH95" s="57"/>
      <c r="AI95" s="51"/>
    </row>
    <row r="96" spans="2:35" ht="14.25" customHeight="1">
      <c r="B96" s="49"/>
      <c r="C96" s="59"/>
      <c r="D96" s="49"/>
      <c r="E96" s="49"/>
      <c r="F96" s="49"/>
      <c r="G96" s="49"/>
      <c r="H96" s="50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Z96" s="49"/>
      <c r="AA96" s="49"/>
      <c r="AB96" s="55"/>
      <c r="AC96" s="57"/>
      <c r="AD96" s="57"/>
      <c r="AE96" s="105"/>
      <c r="AF96" s="105"/>
      <c r="AG96" s="57"/>
      <c r="AH96" s="57"/>
      <c r="AI96" s="51"/>
    </row>
    <row r="97" spans="2:35" ht="14.25" customHeight="1">
      <c r="B97" s="49"/>
      <c r="C97" s="59"/>
      <c r="D97" s="49"/>
      <c r="E97" s="49"/>
      <c r="F97" s="49"/>
      <c r="G97" s="49"/>
      <c r="H97" s="50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Z97" s="49"/>
      <c r="AA97" s="49"/>
      <c r="AB97" s="55"/>
      <c r="AC97" s="57"/>
      <c r="AD97" s="57"/>
      <c r="AE97" s="105"/>
      <c r="AF97" s="105"/>
      <c r="AG97" s="57"/>
      <c r="AH97" s="57"/>
      <c r="AI97" s="51"/>
    </row>
    <row r="98" spans="2:35" ht="14.25" customHeight="1">
      <c r="B98" s="49"/>
      <c r="C98" s="59"/>
      <c r="D98" s="49"/>
      <c r="E98" s="49"/>
      <c r="F98" s="49"/>
      <c r="G98" s="49"/>
      <c r="H98" s="50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Z98" s="49"/>
      <c r="AA98" s="49"/>
      <c r="AB98" s="55"/>
      <c r="AC98" s="57"/>
      <c r="AD98" s="57"/>
      <c r="AE98" s="105"/>
      <c r="AF98" s="105"/>
      <c r="AG98" s="57"/>
      <c r="AH98" s="57"/>
      <c r="AI98" s="51"/>
    </row>
    <row r="99" spans="2:35" ht="14.25" customHeight="1">
      <c r="B99" s="49"/>
      <c r="C99" s="59"/>
      <c r="D99" s="49"/>
      <c r="E99" s="49"/>
      <c r="F99" s="49"/>
      <c r="G99" s="49"/>
      <c r="H99" s="50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Z99" s="49"/>
      <c r="AA99" s="49"/>
      <c r="AB99" s="55"/>
      <c r="AC99" s="57"/>
      <c r="AD99" s="57"/>
      <c r="AE99" s="105"/>
      <c r="AF99" s="105"/>
      <c r="AG99" s="57"/>
      <c r="AH99" s="57"/>
      <c r="AI99" s="51"/>
    </row>
    <row r="100" spans="2:35" ht="14.25" customHeight="1">
      <c r="B100" s="49"/>
      <c r="C100" s="59"/>
      <c r="D100" s="49"/>
      <c r="E100" s="49"/>
      <c r="F100" s="49"/>
      <c r="G100" s="49"/>
      <c r="H100" s="50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Z100" s="49"/>
      <c r="AA100" s="49"/>
      <c r="AB100" s="55"/>
      <c r="AC100" s="57"/>
      <c r="AD100" s="57"/>
      <c r="AE100" s="105"/>
      <c r="AF100" s="105"/>
      <c r="AG100" s="57"/>
      <c r="AH100" s="57"/>
      <c r="AI100" s="51"/>
    </row>
    <row r="101" spans="2:35" ht="14.25" customHeight="1">
      <c r="B101" s="49"/>
      <c r="C101" s="59"/>
      <c r="D101" s="49"/>
      <c r="E101" s="49"/>
      <c r="F101" s="49"/>
      <c r="G101" s="49"/>
      <c r="H101" s="50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Z101" s="49"/>
      <c r="AA101" s="49"/>
      <c r="AB101" s="55"/>
      <c r="AC101" s="57"/>
      <c r="AD101" s="57"/>
      <c r="AE101" s="105"/>
      <c r="AF101" s="105"/>
      <c r="AG101" s="57"/>
      <c r="AH101" s="57"/>
      <c r="AI101" s="51"/>
    </row>
    <row r="102" spans="2:35" ht="14.25" customHeight="1">
      <c r="B102" s="49"/>
      <c r="C102" s="59"/>
      <c r="D102" s="49"/>
      <c r="E102" s="49"/>
      <c r="F102" s="49"/>
      <c r="G102" s="49"/>
      <c r="H102" s="50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Z102" s="49"/>
      <c r="AA102" s="49"/>
      <c r="AB102" s="55"/>
      <c r="AC102" s="57"/>
      <c r="AD102" s="57"/>
      <c r="AE102" s="105"/>
      <c r="AF102" s="105"/>
      <c r="AG102" s="57"/>
      <c r="AH102" s="57"/>
      <c r="AI102" s="51"/>
    </row>
    <row r="103" spans="2:35" ht="14.25" customHeight="1">
      <c r="B103" s="49"/>
      <c r="C103" s="59"/>
      <c r="D103" s="49"/>
      <c r="E103" s="49"/>
      <c r="F103" s="49"/>
      <c r="G103" s="49"/>
      <c r="H103" s="50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Z103" s="49"/>
      <c r="AA103" s="49"/>
      <c r="AB103" s="55"/>
      <c r="AC103" s="57"/>
      <c r="AD103" s="57"/>
      <c r="AE103" s="105"/>
      <c r="AF103" s="105"/>
      <c r="AG103" s="57"/>
      <c r="AH103" s="57"/>
      <c r="AI103" s="51"/>
    </row>
    <row r="104" spans="2:35" ht="14.25" customHeight="1">
      <c r="B104" s="49"/>
      <c r="C104" s="59"/>
      <c r="D104" s="49"/>
      <c r="E104" s="49"/>
      <c r="F104" s="49"/>
      <c r="G104" s="49"/>
      <c r="H104" s="50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Z104" s="49"/>
      <c r="AA104" s="49"/>
      <c r="AB104" s="55"/>
      <c r="AC104" s="57"/>
      <c r="AD104" s="57"/>
      <c r="AE104" s="105"/>
      <c r="AF104" s="105"/>
      <c r="AG104" s="57"/>
      <c r="AH104" s="57"/>
      <c r="AI104" s="51"/>
    </row>
    <row r="105" spans="2:35" ht="14.25" customHeight="1">
      <c r="B105" s="49"/>
      <c r="C105" s="59"/>
      <c r="D105" s="49"/>
      <c r="E105" s="49"/>
      <c r="F105" s="49"/>
      <c r="G105" s="49"/>
      <c r="H105" s="50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Z105" s="49"/>
      <c r="AA105" s="49"/>
      <c r="AB105" s="55"/>
      <c r="AC105" s="57"/>
      <c r="AD105" s="57"/>
      <c r="AE105" s="105"/>
      <c r="AF105" s="105"/>
      <c r="AG105" s="57"/>
      <c r="AH105" s="57"/>
      <c r="AI105" s="51"/>
    </row>
    <row r="106" spans="2:35" ht="14.25" customHeight="1">
      <c r="B106" s="49"/>
      <c r="C106" s="59"/>
      <c r="D106" s="49"/>
      <c r="E106" s="49"/>
      <c r="F106" s="49"/>
      <c r="G106" s="49"/>
      <c r="H106" s="50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Z106" s="49"/>
      <c r="AA106" s="49"/>
      <c r="AB106" s="55"/>
      <c r="AC106" s="57"/>
      <c r="AD106" s="57"/>
      <c r="AE106" s="105"/>
      <c r="AF106" s="105"/>
      <c r="AG106" s="57"/>
      <c r="AH106" s="57"/>
      <c r="AI106" s="51"/>
    </row>
    <row r="107" spans="2:35" ht="14.25" customHeight="1">
      <c r="B107" s="49"/>
      <c r="C107" s="59"/>
      <c r="D107" s="49"/>
      <c r="E107" s="49"/>
      <c r="F107" s="49"/>
      <c r="G107" s="49"/>
      <c r="H107" s="50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Z107" s="49"/>
      <c r="AA107" s="49"/>
      <c r="AB107" s="55"/>
      <c r="AC107" s="57"/>
      <c r="AD107" s="57"/>
      <c r="AE107" s="105"/>
      <c r="AF107" s="105"/>
      <c r="AG107" s="57"/>
      <c r="AH107" s="57"/>
      <c r="AI107" s="51"/>
    </row>
    <row r="108" spans="2:35" ht="14.25" customHeight="1">
      <c r="B108" s="49"/>
      <c r="C108" s="59"/>
      <c r="D108" s="49"/>
      <c r="E108" s="49"/>
      <c r="F108" s="49"/>
      <c r="G108" s="49"/>
      <c r="H108" s="50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Z108" s="49"/>
      <c r="AA108" s="49"/>
      <c r="AB108" s="55"/>
      <c r="AC108" s="57"/>
      <c r="AD108" s="57"/>
      <c r="AE108" s="105"/>
      <c r="AF108" s="105"/>
      <c r="AG108" s="57"/>
      <c r="AH108" s="57"/>
      <c r="AI108" s="51"/>
    </row>
    <row r="109" spans="2:35" ht="14.25" customHeight="1">
      <c r="B109" s="49"/>
      <c r="C109" s="59"/>
      <c r="D109" s="49"/>
      <c r="E109" s="49"/>
      <c r="F109" s="49"/>
      <c r="G109" s="49"/>
      <c r="H109" s="50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Z109" s="49"/>
      <c r="AA109" s="49"/>
      <c r="AB109" s="55"/>
      <c r="AC109" s="57"/>
      <c r="AD109" s="57"/>
      <c r="AE109" s="105"/>
      <c r="AF109" s="105"/>
      <c r="AG109" s="57"/>
      <c r="AH109" s="57"/>
      <c r="AI109" s="51"/>
    </row>
    <row r="110" spans="2:35" ht="14.25" customHeight="1">
      <c r="B110" s="49"/>
      <c r="C110" s="59"/>
      <c r="D110" s="49"/>
      <c r="E110" s="49"/>
      <c r="F110" s="49"/>
      <c r="G110" s="49"/>
      <c r="H110" s="50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Z110" s="49"/>
      <c r="AA110" s="49"/>
      <c r="AB110" s="55"/>
      <c r="AC110" s="57"/>
      <c r="AD110" s="57"/>
      <c r="AE110" s="105"/>
      <c r="AF110" s="105"/>
      <c r="AG110" s="57"/>
      <c r="AH110" s="57"/>
      <c r="AI110" s="51"/>
    </row>
    <row r="111" spans="2:35" ht="14.25" customHeight="1">
      <c r="B111" s="49"/>
      <c r="C111" s="59"/>
      <c r="D111" s="49"/>
      <c r="E111" s="49"/>
      <c r="F111" s="49"/>
      <c r="G111" s="49"/>
      <c r="H111" s="50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Z111" s="49"/>
      <c r="AA111" s="49"/>
      <c r="AB111" s="55"/>
      <c r="AC111" s="57"/>
      <c r="AD111" s="57"/>
      <c r="AE111" s="105"/>
      <c r="AF111" s="105"/>
      <c r="AG111" s="57"/>
      <c r="AH111" s="57"/>
      <c r="AI111" s="51"/>
    </row>
    <row r="112" spans="2:35" ht="14.25" customHeight="1">
      <c r="B112" s="49"/>
      <c r="C112" s="59"/>
      <c r="D112" s="49"/>
      <c r="E112" s="49"/>
      <c r="F112" s="49"/>
      <c r="G112" s="49"/>
      <c r="H112" s="50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Z112" s="49"/>
      <c r="AA112" s="49"/>
      <c r="AB112" s="55"/>
      <c r="AC112" s="57"/>
      <c r="AD112" s="57"/>
      <c r="AE112" s="105"/>
      <c r="AF112" s="105"/>
      <c r="AG112" s="57"/>
      <c r="AH112" s="57"/>
      <c r="AI112" s="51"/>
    </row>
    <row r="113" spans="2:35" ht="14.25" customHeight="1">
      <c r="B113" s="49"/>
      <c r="C113" s="59"/>
      <c r="D113" s="49"/>
      <c r="E113" s="49"/>
      <c r="F113" s="49"/>
      <c r="G113" s="49"/>
      <c r="H113" s="50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Z113" s="49"/>
      <c r="AA113" s="49"/>
      <c r="AB113" s="55"/>
      <c r="AC113" s="57"/>
      <c r="AD113" s="57"/>
      <c r="AE113" s="105"/>
      <c r="AF113" s="105"/>
      <c r="AG113" s="57"/>
      <c r="AH113" s="57"/>
      <c r="AI113" s="51"/>
    </row>
    <row r="114" spans="2:35" ht="14.25" customHeight="1">
      <c r="B114" s="49"/>
      <c r="C114" s="59"/>
      <c r="D114" s="49"/>
      <c r="E114" s="49"/>
      <c r="F114" s="49"/>
      <c r="G114" s="49"/>
      <c r="H114" s="50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Z114" s="49"/>
      <c r="AA114" s="49"/>
      <c r="AB114" s="55"/>
      <c r="AC114" s="57"/>
      <c r="AD114" s="57"/>
      <c r="AE114" s="105"/>
      <c r="AF114" s="105"/>
      <c r="AG114" s="57"/>
      <c r="AH114" s="57"/>
      <c r="AI114" s="51"/>
    </row>
    <row r="115" spans="2:35" ht="14.25" customHeight="1">
      <c r="B115" s="49"/>
      <c r="C115" s="59"/>
      <c r="D115" s="49"/>
      <c r="E115" s="49"/>
      <c r="F115" s="49"/>
      <c r="G115" s="49"/>
      <c r="H115" s="50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Z115" s="49"/>
      <c r="AA115" s="49"/>
      <c r="AB115" s="55"/>
      <c r="AC115" s="57"/>
      <c r="AD115" s="57"/>
      <c r="AE115" s="105"/>
      <c r="AF115" s="105"/>
      <c r="AG115" s="57"/>
      <c r="AH115" s="57"/>
      <c r="AI115" s="51"/>
    </row>
    <row r="116" spans="2:35" ht="14.25" customHeight="1">
      <c r="B116" s="49"/>
      <c r="C116" s="59"/>
      <c r="D116" s="49"/>
      <c r="E116" s="49"/>
      <c r="F116" s="49"/>
      <c r="G116" s="49"/>
      <c r="H116" s="50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Z116" s="49"/>
      <c r="AA116" s="49"/>
      <c r="AB116" s="55"/>
      <c r="AC116" s="57"/>
      <c r="AD116" s="57"/>
      <c r="AE116" s="105"/>
      <c r="AF116" s="105"/>
      <c r="AG116" s="57"/>
      <c r="AH116" s="57"/>
      <c r="AI116" s="51"/>
    </row>
    <row r="117" spans="2:35" ht="14.25" customHeight="1">
      <c r="B117" s="49"/>
      <c r="C117" s="59"/>
      <c r="D117" s="49"/>
      <c r="E117" s="49"/>
      <c r="F117" s="49"/>
      <c r="G117" s="49"/>
      <c r="H117" s="50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Z117" s="49"/>
      <c r="AA117" s="49"/>
      <c r="AB117" s="55"/>
      <c r="AC117" s="57"/>
      <c r="AD117" s="57"/>
      <c r="AE117" s="105"/>
      <c r="AF117" s="105"/>
      <c r="AG117" s="57"/>
      <c r="AH117" s="57"/>
      <c r="AI117" s="51"/>
    </row>
    <row r="118" spans="2:35" ht="14.25" customHeight="1">
      <c r="B118" s="49"/>
      <c r="C118" s="59"/>
      <c r="D118" s="49"/>
      <c r="E118" s="49"/>
      <c r="F118" s="49"/>
      <c r="G118" s="49"/>
      <c r="H118" s="50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Z118" s="49"/>
      <c r="AA118" s="49"/>
      <c r="AB118" s="55"/>
      <c r="AC118" s="57"/>
      <c r="AD118" s="57"/>
      <c r="AE118" s="105"/>
      <c r="AF118" s="105"/>
      <c r="AG118" s="57"/>
      <c r="AH118" s="57"/>
      <c r="AI118" s="51"/>
    </row>
    <row r="119" spans="2:35" ht="14.25" customHeight="1">
      <c r="B119" s="49"/>
      <c r="C119" s="59"/>
      <c r="D119" s="49"/>
      <c r="E119" s="49"/>
      <c r="F119" s="49"/>
      <c r="G119" s="49"/>
      <c r="H119" s="50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Z119" s="49"/>
      <c r="AA119" s="49"/>
      <c r="AB119" s="55"/>
      <c r="AC119" s="57"/>
      <c r="AD119" s="57"/>
      <c r="AE119" s="105"/>
      <c r="AF119" s="105"/>
      <c r="AG119" s="57"/>
      <c r="AH119" s="57"/>
      <c r="AI119" s="51"/>
    </row>
    <row r="120" spans="2:35" ht="14.25" customHeight="1">
      <c r="B120" s="49"/>
      <c r="C120" s="59"/>
      <c r="D120" s="49"/>
      <c r="E120" s="49"/>
      <c r="F120" s="49"/>
      <c r="G120" s="49"/>
      <c r="H120" s="50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Z120" s="49"/>
      <c r="AA120" s="49"/>
      <c r="AB120" s="55"/>
      <c r="AC120" s="57"/>
      <c r="AD120" s="57"/>
      <c r="AE120" s="105"/>
      <c r="AF120" s="105"/>
      <c r="AG120" s="57"/>
      <c r="AH120" s="57"/>
      <c r="AI120" s="51"/>
    </row>
    <row r="121" spans="2:35" ht="14.25" customHeight="1">
      <c r="B121" s="49"/>
      <c r="C121" s="59"/>
      <c r="D121" s="49"/>
      <c r="E121" s="49"/>
      <c r="F121" s="49"/>
      <c r="G121" s="49"/>
      <c r="H121" s="50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Z121" s="49"/>
      <c r="AA121" s="49"/>
      <c r="AB121" s="55"/>
      <c r="AC121" s="57"/>
      <c r="AD121" s="57"/>
      <c r="AE121" s="105"/>
      <c r="AF121" s="105"/>
      <c r="AG121" s="57"/>
      <c r="AH121" s="57"/>
      <c r="AI121" s="51"/>
    </row>
    <row r="122" spans="2:35" ht="14.25" customHeight="1">
      <c r="B122" s="49"/>
      <c r="C122" s="59"/>
      <c r="D122" s="49"/>
      <c r="E122" s="49"/>
      <c r="F122" s="49"/>
      <c r="G122" s="49"/>
      <c r="H122" s="50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Z122" s="49"/>
      <c r="AA122" s="49"/>
      <c r="AB122" s="55"/>
      <c r="AC122" s="57"/>
      <c r="AD122" s="57"/>
      <c r="AE122" s="105"/>
      <c r="AF122" s="105"/>
      <c r="AG122" s="57"/>
      <c r="AH122" s="57"/>
      <c r="AI122" s="51"/>
    </row>
    <row r="123" spans="2:35" ht="14.25" customHeight="1">
      <c r="B123" s="49"/>
      <c r="C123" s="59"/>
      <c r="D123" s="49"/>
      <c r="E123" s="49"/>
      <c r="F123" s="49"/>
      <c r="G123" s="49"/>
      <c r="H123" s="50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Z123" s="49"/>
      <c r="AA123" s="49"/>
      <c r="AB123" s="55"/>
      <c r="AC123" s="57"/>
      <c r="AD123" s="57"/>
      <c r="AE123" s="105"/>
      <c r="AF123" s="105"/>
      <c r="AG123" s="57"/>
      <c r="AH123" s="57"/>
      <c r="AI123" s="51"/>
    </row>
    <row r="124" spans="2:35" ht="14.25" customHeight="1">
      <c r="B124" s="49"/>
      <c r="C124" s="59"/>
      <c r="D124" s="49"/>
      <c r="E124" s="49"/>
      <c r="F124" s="49"/>
      <c r="G124" s="49"/>
      <c r="H124" s="50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Z124" s="49"/>
      <c r="AA124" s="49"/>
      <c r="AB124" s="55"/>
      <c r="AC124" s="57"/>
      <c r="AD124" s="57"/>
      <c r="AE124" s="105"/>
      <c r="AF124" s="105"/>
      <c r="AG124" s="57"/>
      <c r="AH124" s="57"/>
      <c r="AI124" s="51"/>
    </row>
    <row r="125" spans="2:35" ht="14.25" customHeight="1">
      <c r="B125" s="49"/>
      <c r="C125" s="59"/>
      <c r="D125" s="49"/>
      <c r="E125" s="49"/>
      <c r="F125" s="49"/>
      <c r="G125" s="49"/>
      <c r="H125" s="50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Z125" s="49"/>
      <c r="AA125" s="49"/>
      <c r="AB125" s="55"/>
      <c r="AC125" s="57"/>
      <c r="AD125" s="57"/>
      <c r="AE125" s="105"/>
      <c r="AF125" s="105"/>
      <c r="AG125" s="57"/>
      <c r="AH125" s="57"/>
      <c r="AI125" s="51"/>
    </row>
    <row r="126" spans="2:35" ht="14.25" customHeight="1">
      <c r="B126" s="49"/>
      <c r="C126" s="59"/>
      <c r="D126" s="49"/>
      <c r="E126" s="49"/>
      <c r="F126" s="49"/>
      <c r="G126" s="49"/>
      <c r="H126" s="50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Z126" s="49"/>
      <c r="AA126" s="49"/>
      <c r="AB126" s="55"/>
      <c r="AC126" s="57"/>
      <c r="AD126" s="57"/>
      <c r="AE126" s="105"/>
      <c r="AF126" s="105"/>
      <c r="AG126" s="57"/>
      <c r="AH126" s="57"/>
      <c r="AI126" s="51"/>
    </row>
    <row r="127" spans="2:35" ht="14.25" customHeight="1">
      <c r="B127" s="49"/>
      <c r="C127" s="59"/>
      <c r="D127" s="49"/>
      <c r="E127" s="49"/>
      <c r="F127" s="49"/>
      <c r="G127" s="49"/>
      <c r="H127" s="50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Z127" s="49"/>
      <c r="AA127" s="49"/>
      <c r="AB127" s="55"/>
      <c r="AC127" s="57"/>
      <c r="AD127" s="57"/>
      <c r="AE127" s="105"/>
      <c r="AF127" s="105"/>
      <c r="AG127" s="57"/>
      <c r="AH127" s="57"/>
      <c r="AI127" s="51"/>
    </row>
    <row r="128" spans="2:35" ht="14.25" customHeight="1">
      <c r="B128" s="49"/>
      <c r="C128" s="59"/>
      <c r="D128" s="49"/>
      <c r="E128" s="49"/>
      <c r="F128" s="49"/>
      <c r="G128" s="49"/>
      <c r="H128" s="50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Z128" s="49"/>
      <c r="AA128" s="49"/>
      <c r="AB128" s="55"/>
      <c r="AC128" s="57"/>
      <c r="AD128" s="57"/>
      <c r="AE128" s="105"/>
      <c r="AF128" s="105"/>
      <c r="AG128" s="57"/>
      <c r="AH128" s="57"/>
      <c r="AI128" s="51"/>
    </row>
    <row r="129" spans="2:35" ht="14.25" customHeight="1">
      <c r="B129" s="49"/>
      <c r="C129" s="59"/>
      <c r="D129" s="49"/>
      <c r="E129" s="49"/>
      <c r="F129" s="49"/>
      <c r="G129" s="49"/>
      <c r="H129" s="50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Z129" s="49"/>
      <c r="AA129" s="49"/>
      <c r="AB129" s="55"/>
      <c r="AC129" s="57"/>
      <c r="AD129" s="57"/>
      <c r="AE129" s="105"/>
      <c r="AF129" s="105"/>
      <c r="AG129" s="57"/>
      <c r="AH129" s="57"/>
      <c r="AI129" s="51"/>
    </row>
    <row r="130" spans="2:35" ht="14.25" customHeight="1">
      <c r="B130" s="49"/>
      <c r="C130" s="59"/>
      <c r="D130" s="49"/>
      <c r="E130" s="49"/>
      <c r="F130" s="49"/>
      <c r="G130" s="49"/>
      <c r="H130" s="50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Z130" s="49"/>
      <c r="AA130" s="49"/>
      <c r="AB130" s="55"/>
      <c r="AC130" s="57"/>
      <c r="AD130" s="57"/>
      <c r="AE130" s="105"/>
      <c r="AF130" s="105"/>
      <c r="AG130" s="57"/>
      <c r="AH130" s="57"/>
      <c r="AI130" s="51"/>
    </row>
    <row r="131" spans="2:35" ht="14.25" customHeight="1">
      <c r="B131" s="49"/>
      <c r="C131" s="59"/>
      <c r="D131" s="49"/>
      <c r="E131" s="49"/>
      <c r="F131" s="49"/>
      <c r="G131" s="49"/>
      <c r="H131" s="50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Z131" s="49"/>
      <c r="AA131" s="49"/>
      <c r="AB131" s="55"/>
      <c r="AC131" s="57"/>
      <c r="AD131" s="57"/>
      <c r="AE131" s="105"/>
      <c r="AF131" s="105"/>
      <c r="AG131" s="57"/>
      <c r="AH131" s="57"/>
      <c r="AI131" s="51"/>
    </row>
    <row r="132" spans="2:35" ht="14.25" customHeight="1">
      <c r="B132" s="49"/>
      <c r="C132" s="59"/>
      <c r="D132" s="49"/>
      <c r="E132" s="49"/>
      <c r="F132" s="49"/>
      <c r="G132" s="49"/>
      <c r="H132" s="50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Z132" s="49"/>
      <c r="AA132" s="49"/>
      <c r="AB132" s="55"/>
      <c r="AC132" s="57"/>
      <c r="AD132" s="57"/>
      <c r="AE132" s="105"/>
      <c r="AF132" s="105"/>
      <c r="AG132" s="57"/>
      <c r="AH132" s="57"/>
      <c r="AI132" s="51"/>
    </row>
    <row r="133" spans="2:35" ht="14.25" customHeight="1">
      <c r="B133" s="49"/>
      <c r="C133" s="59"/>
      <c r="D133" s="49"/>
      <c r="E133" s="49"/>
      <c r="F133" s="49"/>
      <c r="G133" s="49"/>
      <c r="H133" s="50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Z133" s="49"/>
      <c r="AA133" s="49"/>
      <c r="AB133" s="55"/>
      <c r="AC133" s="57"/>
      <c r="AD133" s="57"/>
      <c r="AE133" s="105"/>
      <c r="AF133" s="105"/>
      <c r="AG133" s="57"/>
      <c r="AH133" s="57"/>
      <c r="AI133" s="51"/>
    </row>
    <row r="134" spans="2:35" ht="14.25" customHeight="1">
      <c r="B134" s="49"/>
      <c r="C134" s="59"/>
      <c r="D134" s="49"/>
      <c r="E134" s="49"/>
      <c r="F134" s="49"/>
      <c r="G134" s="49"/>
      <c r="H134" s="50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Z134" s="49"/>
      <c r="AA134" s="49"/>
      <c r="AB134" s="55"/>
      <c r="AC134" s="57"/>
      <c r="AD134" s="57"/>
      <c r="AE134" s="105"/>
      <c r="AF134" s="105"/>
      <c r="AG134" s="57"/>
      <c r="AH134" s="57"/>
      <c r="AI134" s="51"/>
    </row>
    <row r="135" spans="2:35" ht="14.25" customHeight="1">
      <c r="B135" s="49"/>
      <c r="C135" s="59"/>
      <c r="D135" s="49"/>
      <c r="E135" s="49"/>
      <c r="F135" s="49"/>
      <c r="G135" s="49"/>
      <c r="H135" s="50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Z135" s="49"/>
      <c r="AA135" s="49"/>
      <c r="AB135" s="55"/>
      <c r="AC135" s="57"/>
      <c r="AD135" s="57"/>
      <c r="AE135" s="105"/>
      <c r="AF135" s="105"/>
      <c r="AG135" s="57"/>
      <c r="AH135" s="57"/>
      <c r="AI135" s="51"/>
    </row>
    <row r="136" spans="2:35" ht="14.25" customHeight="1">
      <c r="B136" s="49"/>
      <c r="C136" s="59"/>
      <c r="D136" s="49"/>
      <c r="E136" s="49"/>
      <c r="F136" s="49"/>
      <c r="G136" s="49"/>
      <c r="H136" s="50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Z136" s="49"/>
      <c r="AA136" s="49"/>
      <c r="AB136" s="55"/>
      <c r="AC136" s="57"/>
      <c r="AD136" s="57"/>
      <c r="AE136" s="105"/>
      <c r="AF136" s="105"/>
      <c r="AG136" s="57"/>
      <c r="AH136" s="57"/>
      <c r="AI136" s="51"/>
    </row>
    <row r="137" spans="2:35" ht="14.25" customHeight="1">
      <c r="B137" s="49"/>
      <c r="C137" s="59"/>
      <c r="D137" s="49"/>
      <c r="E137" s="49"/>
      <c r="F137" s="49"/>
      <c r="G137" s="49"/>
      <c r="H137" s="50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Z137" s="49"/>
      <c r="AA137" s="49"/>
      <c r="AB137" s="55"/>
      <c r="AC137" s="57"/>
      <c r="AD137" s="57"/>
      <c r="AE137" s="105"/>
      <c r="AF137" s="105"/>
      <c r="AG137" s="57"/>
      <c r="AH137" s="57"/>
      <c r="AI137" s="51"/>
    </row>
    <row r="138" spans="2:35" ht="14.25" customHeight="1">
      <c r="B138" s="49"/>
      <c r="C138" s="59"/>
      <c r="D138" s="49"/>
      <c r="E138" s="49"/>
      <c r="F138" s="49"/>
      <c r="G138" s="49"/>
      <c r="H138" s="50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Z138" s="49"/>
      <c r="AA138" s="49"/>
      <c r="AB138" s="55"/>
      <c r="AC138" s="57"/>
      <c r="AD138" s="57"/>
      <c r="AE138" s="105"/>
      <c r="AF138" s="105"/>
      <c r="AG138" s="57"/>
      <c r="AH138" s="57"/>
      <c r="AI138" s="51"/>
    </row>
    <row r="139" spans="2:35" ht="14.25" customHeight="1">
      <c r="B139" s="49"/>
      <c r="C139" s="59"/>
      <c r="D139" s="49"/>
      <c r="E139" s="49"/>
      <c r="F139" s="49"/>
      <c r="G139" s="49"/>
      <c r="H139" s="50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Z139" s="49"/>
      <c r="AA139" s="49"/>
      <c r="AB139" s="55"/>
      <c r="AC139" s="57"/>
      <c r="AD139" s="57"/>
      <c r="AE139" s="105"/>
      <c r="AF139" s="105"/>
      <c r="AG139" s="57"/>
      <c r="AH139" s="57"/>
      <c r="AI139" s="51"/>
    </row>
    <row r="140" spans="2:35" ht="14.25" customHeight="1">
      <c r="B140" s="49"/>
      <c r="C140" s="59"/>
      <c r="D140" s="49"/>
      <c r="E140" s="49"/>
      <c r="F140" s="49"/>
      <c r="G140" s="49"/>
      <c r="H140" s="50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Z140" s="49"/>
      <c r="AA140" s="49"/>
      <c r="AB140" s="55"/>
      <c r="AC140" s="57"/>
      <c r="AD140" s="57"/>
      <c r="AE140" s="105"/>
      <c r="AF140" s="105"/>
      <c r="AG140" s="57"/>
      <c r="AH140" s="57"/>
      <c r="AI140" s="51"/>
    </row>
    <row r="141" spans="2:35" ht="14.25" customHeight="1">
      <c r="B141" s="49"/>
      <c r="C141" s="59"/>
      <c r="D141" s="49"/>
      <c r="E141" s="49"/>
      <c r="F141" s="49"/>
      <c r="G141" s="49"/>
      <c r="H141" s="50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Z141" s="49"/>
      <c r="AA141" s="49"/>
      <c r="AB141" s="55"/>
      <c r="AC141" s="57"/>
      <c r="AD141" s="57"/>
      <c r="AE141" s="105"/>
      <c r="AF141" s="105"/>
      <c r="AG141" s="57"/>
      <c r="AH141" s="57"/>
      <c r="AI141" s="51"/>
    </row>
    <row r="142" spans="2:35" ht="14.25" customHeight="1">
      <c r="B142" s="49"/>
      <c r="C142" s="59"/>
      <c r="D142" s="49"/>
      <c r="E142" s="49"/>
      <c r="F142" s="49"/>
      <c r="G142" s="49"/>
      <c r="H142" s="50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Z142" s="49"/>
      <c r="AA142" s="49"/>
      <c r="AB142" s="55"/>
      <c r="AC142" s="57"/>
      <c r="AD142" s="57"/>
      <c r="AE142" s="105"/>
      <c r="AF142" s="105"/>
      <c r="AG142" s="57"/>
      <c r="AH142" s="57"/>
      <c r="AI142" s="51"/>
    </row>
    <row r="143" spans="2:35" ht="14.25" customHeight="1">
      <c r="B143" s="49"/>
      <c r="C143" s="59"/>
      <c r="D143" s="49"/>
      <c r="E143" s="49"/>
      <c r="F143" s="49"/>
      <c r="G143" s="49"/>
      <c r="H143" s="50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Z143" s="49"/>
      <c r="AA143" s="49"/>
      <c r="AB143" s="55"/>
      <c r="AC143" s="57"/>
      <c r="AD143" s="57"/>
      <c r="AE143" s="105"/>
      <c r="AF143" s="105"/>
      <c r="AG143" s="57"/>
      <c r="AH143" s="57"/>
      <c r="AI143" s="51"/>
    </row>
    <row r="144" spans="2:35" ht="14.25" customHeight="1">
      <c r="B144" s="49"/>
      <c r="C144" s="59"/>
      <c r="D144" s="49"/>
      <c r="E144" s="49"/>
      <c r="F144" s="49"/>
      <c r="G144" s="49"/>
      <c r="H144" s="50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Z144" s="49"/>
      <c r="AA144" s="49"/>
      <c r="AB144" s="55"/>
      <c r="AC144" s="57"/>
      <c r="AD144" s="57"/>
      <c r="AE144" s="105"/>
      <c r="AF144" s="105"/>
      <c r="AG144" s="57"/>
      <c r="AH144" s="57"/>
      <c r="AI144" s="51"/>
    </row>
    <row r="145" spans="2:35" ht="14.25" customHeight="1">
      <c r="B145" s="49"/>
      <c r="C145" s="59"/>
      <c r="D145" s="49"/>
      <c r="E145" s="49"/>
      <c r="F145" s="49"/>
      <c r="G145" s="49"/>
      <c r="H145" s="50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Z145" s="49"/>
      <c r="AA145" s="49"/>
      <c r="AB145" s="55"/>
      <c r="AC145" s="57"/>
      <c r="AD145" s="57"/>
      <c r="AE145" s="105"/>
      <c r="AF145" s="105"/>
      <c r="AG145" s="57"/>
      <c r="AH145" s="57"/>
      <c r="AI145" s="51"/>
    </row>
    <row r="146" spans="2:35" ht="14.25" customHeight="1">
      <c r="B146" s="49"/>
      <c r="C146" s="59"/>
      <c r="D146" s="49"/>
      <c r="E146" s="49"/>
      <c r="F146" s="49"/>
      <c r="G146" s="49"/>
      <c r="H146" s="50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Z146" s="49"/>
      <c r="AA146" s="49"/>
      <c r="AB146" s="55"/>
      <c r="AC146" s="57"/>
      <c r="AD146" s="57"/>
      <c r="AE146" s="105"/>
      <c r="AF146" s="105"/>
      <c r="AG146" s="57"/>
      <c r="AH146" s="57"/>
      <c r="AI146" s="51"/>
    </row>
    <row r="147" spans="2:35" ht="14.25" customHeight="1">
      <c r="B147" s="49"/>
      <c r="C147" s="59"/>
      <c r="D147" s="49"/>
      <c r="E147" s="49"/>
      <c r="F147" s="49"/>
      <c r="G147" s="49"/>
      <c r="H147" s="50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Z147" s="49"/>
      <c r="AA147" s="49"/>
      <c r="AB147" s="55"/>
      <c r="AC147" s="57"/>
      <c r="AD147" s="57"/>
      <c r="AE147" s="105"/>
      <c r="AF147" s="105"/>
      <c r="AG147" s="57"/>
      <c r="AH147" s="57"/>
      <c r="AI147" s="51"/>
    </row>
    <row r="148" spans="2:35" ht="14.25" customHeight="1">
      <c r="B148" s="49"/>
      <c r="C148" s="59"/>
      <c r="D148" s="49"/>
      <c r="E148" s="49"/>
      <c r="F148" s="49"/>
      <c r="G148" s="49"/>
      <c r="H148" s="50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Z148" s="49"/>
      <c r="AA148" s="49"/>
      <c r="AB148" s="55"/>
      <c r="AC148" s="57"/>
      <c r="AD148" s="57"/>
      <c r="AE148" s="105"/>
      <c r="AF148" s="105"/>
      <c r="AG148" s="57"/>
      <c r="AH148" s="57"/>
      <c r="AI148" s="51"/>
    </row>
    <row r="149" spans="2:35" ht="14.25" customHeight="1">
      <c r="B149" s="49"/>
      <c r="C149" s="59"/>
      <c r="D149" s="49"/>
      <c r="E149" s="49"/>
      <c r="F149" s="49"/>
      <c r="G149" s="49"/>
      <c r="H149" s="50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Z149" s="49"/>
      <c r="AA149" s="49"/>
      <c r="AB149" s="55"/>
      <c r="AC149" s="57"/>
      <c r="AD149" s="57"/>
      <c r="AE149" s="105"/>
      <c r="AF149" s="105"/>
      <c r="AG149" s="57"/>
      <c r="AH149" s="57"/>
      <c r="AI149" s="51"/>
    </row>
    <row r="150" spans="2:35" ht="14.25" customHeight="1">
      <c r="B150" s="49"/>
      <c r="C150" s="59"/>
      <c r="D150" s="49"/>
      <c r="E150" s="49"/>
      <c r="F150" s="49"/>
      <c r="G150" s="49"/>
      <c r="H150" s="50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Z150" s="49"/>
      <c r="AA150" s="49"/>
      <c r="AB150" s="55"/>
      <c r="AC150" s="57"/>
      <c r="AD150" s="57"/>
      <c r="AE150" s="105"/>
      <c r="AF150" s="105"/>
      <c r="AG150" s="57"/>
      <c r="AH150" s="57"/>
      <c r="AI150" s="51"/>
    </row>
    <row r="151" spans="2:35" ht="14.25" customHeight="1">
      <c r="B151" s="49"/>
      <c r="C151" s="59"/>
      <c r="D151" s="49"/>
      <c r="E151" s="49"/>
      <c r="F151" s="49"/>
      <c r="G151" s="49"/>
      <c r="H151" s="50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Z151" s="49"/>
      <c r="AA151" s="49"/>
      <c r="AB151" s="55"/>
      <c r="AC151" s="57"/>
      <c r="AD151" s="57"/>
      <c r="AE151" s="105"/>
      <c r="AF151" s="105"/>
      <c r="AG151" s="57"/>
      <c r="AH151" s="57"/>
      <c r="AI151" s="51"/>
    </row>
    <row r="152" spans="2:35" ht="14.25" customHeight="1">
      <c r="B152" s="49"/>
      <c r="C152" s="59"/>
      <c r="D152" s="49"/>
      <c r="E152" s="49"/>
      <c r="F152" s="49"/>
      <c r="G152" s="49"/>
      <c r="H152" s="50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Z152" s="49"/>
      <c r="AA152" s="49"/>
      <c r="AB152" s="55"/>
      <c r="AC152" s="57"/>
      <c r="AD152" s="57"/>
      <c r="AE152" s="105"/>
      <c r="AF152" s="105"/>
      <c r="AG152" s="57"/>
      <c r="AH152" s="57"/>
      <c r="AI152" s="51"/>
    </row>
    <row r="153" spans="2:35" ht="14.25" customHeight="1">
      <c r="B153" s="49"/>
      <c r="C153" s="59"/>
      <c r="D153" s="49"/>
      <c r="E153" s="49"/>
      <c r="F153" s="49"/>
      <c r="G153" s="49"/>
      <c r="H153" s="50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Z153" s="49"/>
      <c r="AA153" s="49"/>
      <c r="AB153" s="55"/>
      <c r="AC153" s="57"/>
      <c r="AD153" s="57"/>
      <c r="AE153" s="105"/>
      <c r="AF153" s="105"/>
      <c r="AG153" s="57"/>
      <c r="AH153" s="57"/>
      <c r="AI153" s="51"/>
    </row>
    <row r="154" spans="2:35" ht="14.25" customHeight="1">
      <c r="B154" s="49"/>
      <c r="C154" s="59"/>
      <c r="D154" s="49"/>
      <c r="E154" s="49"/>
      <c r="F154" s="49"/>
      <c r="G154" s="49"/>
      <c r="H154" s="50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Z154" s="49"/>
      <c r="AA154" s="49"/>
      <c r="AB154" s="55"/>
      <c r="AC154" s="57"/>
      <c r="AD154" s="57"/>
      <c r="AE154" s="105"/>
      <c r="AF154" s="105"/>
      <c r="AG154" s="57"/>
      <c r="AH154" s="57"/>
      <c r="AI154" s="51"/>
    </row>
    <row r="155" spans="2:35" ht="14.25" customHeight="1">
      <c r="B155" s="49"/>
      <c r="C155" s="59"/>
      <c r="D155" s="49"/>
      <c r="E155" s="49"/>
      <c r="F155" s="49"/>
      <c r="G155" s="49"/>
      <c r="H155" s="50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Z155" s="49"/>
      <c r="AA155" s="49"/>
      <c r="AB155" s="55"/>
      <c r="AC155" s="57"/>
      <c r="AD155" s="57"/>
      <c r="AE155" s="105"/>
      <c r="AF155" s="105"/>
      <c r="AG155" s="57"/>
      <c r="AH155" s="57"/>
      <c r="AI155" s="51"/>
    </row>
    <row r="156" spans="2:35" ht="14.25" customHeight="1">
      <c r="B156" s="49"/>
      <c r="C156" s="59"/>
      <c r="D156" s="49"/>
      <c r="E156" s="49"/>
      <c r="F156" s="49"/>
      <c r="G156" s="49"/>
      <c r="H156" s="50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Z156" s="49"/>
      <c r="AA156" s="49"/>
      <c r="AB156" s="55"/>
      <c r="AC156" s="57"/>
      <c r="AD156" s="57"/>
      <c r="AE156" s="105"/>
      <c r="AF156" s="105"/>
      <c r="AG156" s="57"/>
      <c r="AH156" s="57"/>
      <c r="AI156" s="51"/>
    </row>
    <row r="157" spans="2:35" ht="14.25" customHeight="1">
      <c r="B157" s="49"/>
      <c r="C157" s="59"/>
      <c r="D157" s="49"/>
      <c r="E157" s="49"/>
      <c r="F157" s="49"/>
      <c r="G157" s="49"/>
      <c r="H157" s="50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Z157" s="49"/>
      <c r="AA157" s="49"/>
      <c r="AB157" s="55"/>
      <c r="AC157" s="57"/>
      <c r="AD157" s="57"/>
      <c r="AE157" s="105"/>
      <c r="AF157" s="105"/>
      <c r="AG157" s="57"/>
      <c r="AH157" s="57"/>
      <c r="AI157" s="51"/>
    </row>
    <row r="158" spans="2:35" ht="14.25" customHeight="1">
      <c r="B158" s="49"/>
      <c r="C158" s="59"/>
      <c r="D158" s="49"/>
      <c r="E158" s="49"/>
      <c r="F158" s="49"/>
      <c r="G158" s="49"/>
      <c r="H158" s="50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Z158" s="49"/>
      <c r="AA158" s="49"/>
      <c r="AB158" s="55"/>
      <c r="AC158" s="57"/>
      <c r="AD158" s="57"/>
      <c r="AE158" s="105"/>
      <c r="AF158" s="105"/>
      <c r="AG158" s="57"/>
      <c r="AH158" s="57"/>
      <c r="AI158" s="51"/>
    </row>
    <row r="159" spans="2:35" ht="14.25" customHeight="1">
      <c r="B159" s="49"/>
      <c r="C159" s="59"/>
      <c r="D159" s="49"/>
      <c r="E159" s="49"/>
      <c r="F159" s="49"/>
      <c r="G159" s="49"/>
      <c r="H159" s="50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Z159" s="49"/>
      <c r="AA159" s="49"/>
      <c r="AB159" s="55"/>
      <c r="AC159" s="57"/>
      <c r="AD159" s="57"/>
      <c r="AE159" s="105"/>
      <c r="AF159" s="105"/>
      <c r="AG159" s="57"/>
      <c r="AH159" s="57"/>
      <c r="AI159" s="51"/>
    </row>
    <row r="160" spans="2:35" ht="14.25" customHeight="1">
      <c r="B160" s="49"/>
      <c r="C160" s="59"/>
      <c r="D160" s="49"/>
      <c r="E160" s="49"/>
      <c r="F160" s="49"/>
      <c r="G160" s="49"/>
      <c r="H160" s="50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Z160" s="49"/>
      <c r="AA160" s="49"/>
      <c r="AB160" s="55"/>
      <c r="AC160" s="57"/>
      <c r="AD160" s="57"/>
      <c r="AE160" s="105"/>
      <c r="AF160" s="105"/>
      <c r="AG160" s="57"/>
      <c r="AH160" s="57"/>
      <c r="AI160" s="51"/>
    </row>
    <row r="161" spans="2:35" ht="14.25" customHeight="1">
      <c r="B161" s="49"/>
      <c r="C161" s="59"/>
      <c r="D161" s="49"/>
      <c r="E161" s="49"/>
      <c r="F161" s="49"/>
      <c r="G161" s="49"/>
      <c r="H161" s="50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Z161" s="49"/>
      <c r="AA161" s="49"/>
      <c r="AB161" s="55"/>
      <c r="AC161" s="57"/>
      <c r="AD161" s="57"/>
      <c r="AE161" s="105"/>
      <c r="AF161" s="105"/>
      <c r="AG161" s="57"/>
      <c r="AH161" s="57"/>
      <c r="AI161" s="51"/>
    </row>
    <row r="162" spans="2:35" ht="14.25" customHeight="1">
      <c r="B162" s="49"/>
      <c r="C162" s="59"/>
      <c r="D162" s="49"/>
      <c r="E162" s="49"/>
      <c r="F162" s="49"/>
      <c r="G162" s="49"/>
      <c r="H162" s="50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Z162" s="49"/>
      <c r="AA162" s="49"/>
      <c r="AB162" s="55"/>
      <c r="AC162" s="57"/>
      <c r="AD162" s="57"/>
      <c r="AE162" s="105"/>
      <c r="AF162" s="105"/>
      <c r="AG162" s="57"/>
      <c r="AH162" s="57"/>
      <c r="AI162" s="51"/>
    </row>
    <row r="163" spans="2:35" ht="14.25" customHeight="1">
      <c r="B163" s="49"/>
      <c r="C163" s="59"/>
      <c r="D163" s="49"/>
      <c r="E163" s="49"/>
      <c r="F163" s="49"/>
      <c r="G163" s="49"/>
      <c r="H163" s="50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Z163" s="49"/>
      <c r="AA163" s="49"/>
      <c r="AB163" s="55"/>
      <c r="AC163" s="57"/>
      <c r="AD163" s="57"/>
      <c r="AE163" s="105"/>
      <c r="AF163" s="105"/>
      <c r="AG163" s="57"/>
      <c r="AH163" s="57"/>
      <c r="AI163" s="51"/>
    </row>
    <row r="164" spans="2:35" ht="14.25" customHeight="1">
      <c r="B164" s="49"/>
      <c r="C164" s="59"/>
      <c r="D164" s="49"/>
      <c r="E164" s="49"/>
      <c r="F164" s="49"/>
      <c r="G164" s="49"/>
      <c r="H164" s="50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Z164" s="49"/>
      <c r="AA164" s="49"/>
      <c r="AB164" s="55"/>
      <c r="AC164" s="57"/>
      <c r="AD164" s="57"/>
      <c r="AE164" s="105"/>
      <c r="AF164" s="105"/>
      <c r="AG164" s="57"/>
      <c r="AH164" s="57"/>
      <c r="AI164" s="51"/>
    </row>
    <row r="165" spans="2:35" ht="14.25" customHeight="1">
      <c r="B165" s="49"/>
      <c r="C165" s="59"/>
      <c r="D165" s="49"/>
      <c r="E165" s="49"/>
      <c r="F165" s="49"/>
      <c r="G165" s="49"/>
      <c r="H165" s="50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Z165" s="49"/>
      <c r="AA165" s="49"/>
      <c r="AB165" s="55"/>
      <c r="AC165" s="57"/>
      <c r="AD165" s="57"/>
      <c r="AE165" s="105"/>
      <c r="AF165" s="105"/>
      <c r="AG165" s="57"/>
      <c r="AH165" s="57"/>
      <c r="AI165" s="51"/>
    </row>
    <row r="166" spans="2:35" ht="14.25" customHeight="1">
      <c r="B166" s="49"/>
      <c r="C166" s="59"/>
      <c r="D166" s="49"/>
      <c r="E166" s="49"/>
      <c r="F166" s="49"/>
      <c r="G166" s="49"/>
      <c r="H166" s="50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Z166" s="49"/>
      <c r="AA166" s="49"/>
      <c r="AB166" s="55"/>
      <c r="AC166" s="57"/>
      <c r="AD166" s="57"/>
      <c r="AE166" s="105"/>
      <c r="AF166" s="105"/>
      <c r="AG166" s="57"/>
      <c r="AH166" s="57"/>
      <c r="AI166" s="51"/>
    </row>
    <row r="167" spans="2:35" ht="14.25" customHeight="1">
      <c r="B167" s="49"/>
      <c r="C167" s="59"/>
      <c r="D167" s="49"/>
      <c r="E167" s="49"/>
      <c r="F167" s="49"/>
      <c r="G167" s="49"/>
      <c r="H167" s="50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Z167" s="49"/>
      <c r="AA167" s="49"/>
      <c r="AB167" s="55"/>
      <c r="AC167" s="57"/>
      <c r="AD167" s="57"/>
      <c r="AE167" s="105"/>
      <c r="AF167" s="105"/>
      <c r="AG167" s="57"/>
      <c r="AH167" s="57"/>
      <c r="AI167" s="51"/>
    </row>
    <row r="168" spans="2:35" ht="14.25" customHeight="1">
      <c r="B168" s="49"/>
      <c r="C168" s="59"/>
      <c r="D168" s="49"/>
      <c r="E168" s="49"/>
      <c r="F168" s="49"/>
      <c r="G168" s="49"/>
      <c r="H168" s="50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Z168" s="49"/>
      <c r="AA168" s="49"/>
      <c r="AB168" s="55"/>
      <c r="AC168" s="57"/>
      <c r="AD168" s="57"/>
      <c r="AE168" s="105"/>
      <c r="AF168" s="105"/>
      <c r="AG168" s="57"/>
      <c r="AH168" s="57"/>
      <c r="AI168" s="51"/>
    </row>
    <row r="169" spans="2:35" ht="14.25" customHeight="1">
      <c r="B169" s="49"/>
      <c r="C169" s="59"/>
      <c r="D169" s="49"/>
      <c r="E169" s="49"/>
      <c r="F169" s="49"/>
      <c r="G169" s="49"/>
      <c r="H169" s="50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Z169" s="49"/>
      <c r="AA169" s="49"/>
      <c r="AB169" s="55"/>
      <c r="AC169" s="57"/>
      <c r="AD169" s="57"/>
      <c r="AE169" s="105"/>
      <c r="AF169" s="105"/>
      <c r="AG169" s="57"/>
      <c r="AH169" s="57"/>
      <c r="AI169" s="51"/>
    </row>
    <row r="170" spans="2:35" ht="14.25" customHeight="1">
      <c r="B170" s="49"/>
      <c r="C170" s="59"/>
      <c r="D170" s="49"/>
      <c r="E170" s="49"/>
      <c r="F170" s="49"/>
      <c r="G170" s="49"/>
      <c r="H170" s="50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Z170" s="49"/>
      <c r="AA170" s="49"/>
      <c r="AB170" s="55"/>
      <c r="AC170" s="57"/>
      <c r="AD170" s="57"/>
      <c r="AE170" s="105"/>
      <c r="AF170" s="105"/>
      <c r="AG170" s="57"/>
      <c r="AH170" s="57"/>
      <c r="AI170" s="51"/>
    </row>
    <row r="171" spans="2:35" ht="14.25" customHeight="1">
      <c r="B171" s="49"/>
      <c r="C171" s="59"/>
      <c r="D171" s="49"/>
      <c r="E171" s="49"/>
      <c r="F171" s="49"/>
      <c r="G171" s="49"/>
      <c r="H171" s="50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Z171" s="49"/>
      <c r="AA171" s="49"/>
      <c r="AB171" s="55"/>
      <c r="AC171" s="57"/>
      <c r="AD171" s="57"/>
      <c r="AE171" s="105"/>
      <c r="AF171" s="105"/>
      <c r="AG171" s="57"/>
      <c r="AH171" s="57"/>
      <c r="AI171" s="51"/>
    </row>
    <row r="172" spans="2:35" ht="14.25" customHeight="1">
      <c r="B172" s="49"/>
      <c r="C172" s="59"/>
      <c r="D172" s="49"/>
      <c r="E172" s="49"/>
      <c r="F172" s="49"/>
      <c r="G172" s="49"/>
      <c r="H172" s="50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Z172" s="49"/>
      <c r="AA172" s="49"/>
      <c r="AB172" s="55"/>
      <c r="AC172" s="57"/>
      <c r="AD172" s="57"/>
      <c r="AE172" s="105"/>
      <c r="AF172" s="105"/>
      <c r="AG172" s="57"/>
      <c r="AH172" s="57"/>
      <c r="AI172" s="51"/>
    </row>
    <row r="173" spans="2:35" ht="14.25" customHeight="1">
      <c r="B173" s="49"/>
      <c r="C173" s="59"/>
      <c r="D173" s="49"/>
      <c r="E173" s="49"/>
      <c r="F173" s="49"/>
      <c r="G173" s="49"/>
      <c r="H173" s="50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Z173" s="49"/>
      <c r="AA173" s="49"/>
      <c r="AB173" s="55"/>
      <c r="AC173" s="57"/>
      <c r="AD173" s="57"/>
      <c r="AE173" s="105"/>
      <c r="AF173" s="105"/>
      <c r="AG173" s="57"/>
      <c r="AH173" s="57"/>
      <c r="AI173" s="51"/>
    </row>
    <row r="174" spans="2:35" ht="14.25" customHeight="1">
      <c r="B174" s="49"/>
      <c r="C174" s="59"/>
      <c r="D174" s="49"/>
      <c r="E174" s="49"/>
      <c r="F174" s="49"/>
      <c r="G174" s="49"/>
      <c r="H174" s="50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Z174" s="49"/>
      <c r="AA174" s="49"/>
      <c r="AB174" s="55"/>
      <c r="AC174" s="57"/>
      <c r="AD174" s="57"/>
      <c r="AE174" s="105"/>
      <c r="AF174" s="105"/>
      <c r="AG174" s="57"/>
      <c r="AH174" s="57"/>
      <c r="AI174" s="51"/>
    </row>
    <row r="175" spans="2:35" ht="14.25" customHeight="1">
      <c r="B175" s="49"/>
      <c r="C175" s="59"/>
      <c r="D175" s="49"/>
      <c r="E175" s="49"/>
      <c r="F175" s="49"/>
      <c r="G175" s="49"/>
      <c r="H175" s="50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Z175" s="49"/>
      <c r="AA175" s="49"/>
      <c r="AB175" s="55"/>
      <c r="AC175" s="57"/>
      <c r="AD175" s="57"/>
      <c r="AE175" s="105"/>
      <c r="AF175" s="105"/>
      <c r="AG175" s="57"/>
      <c r="AH175" s="57"/>
      <c r="AI175" s="51"/>
    </row>
    <row r="176" spans="2:35" ht="14.25" customHeight="1">
      <c r="B176" s="49"/>
      <c r="C176" s="59"/>
      <c r="D176" s="49"/>
      <c r="E176" s="49"/>
      <c r="F176" s="49"/>
      <c r="G176" s="49"/>
      <c r="H176" s="50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Z176" s="49"/>
      <c r="AA176" s="49"/>
      <c r="AB176" s="55"/>
      <c r="AC176" s="57"/>
      <c r="AD176" s="57"/>
      <c r="AE176" s="105"/>
      <c r="AF176" s="105"/>
      <c r="AG176" s="57"/>
      <c r="AH176" s="57"/>
      <c r="AI176" s="51"/>
    </row>
    <row r="177" spans="2:35" ht="14.25" customHeight="1">
      <c r="B177" s="49"/>
      <c r="C177" s="59"/>
      <c r="D177" s="49"/>
      <c r="E177" s="49"/>
      <c r="F177" s="49"/>
      <c r="G177" s="49"/>
      <c r="H177" s="50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Z177" s="49"/>
      <c r="AA177" s="49"/>
      <c r="AB177" s="55"/>
      <c r="AC177" s="57"/>
      <c r="AD177" s="57"/>
      <c r="AE177" s="105"/>
      <c r="AF177" s="105"/>
      <c r="AG177" s="57"/>
      <c r="AH177" s="57"/>
      <c r="AI177" s="51"/>
    </row>
    <row r="178" spans="2:35" ht="14.25" customHeight="1">
      <c r="B178" s="49"/>
      <c r="C178" s="59"/>
      <c r="D178" s="49"/>
      <c r="E178" s="49"/>
      <c r="F178" s="49"/>
      <c r="G178" s="49"/>
      <c r="H178" s="50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Z178" s="49"/>
      <c r="AA178" s="49"/>
      <c r="AB178" s="55"/>
      <c r="AC178" s="57"/>
      <c r="AD178" s="57"/>
      <c r="AE178" s="105"/>
      <c r="AF178" s="105"/>
      <c r="AG178" s="57"/>
      <c r="AH178" s="57"/>
      <c r="AI178" s="51"/>
    </row>
    <row r="179" spans="2:35" ht="14.25" customHeight="1">
      <c r="B179" s="49"/>
      <c r="C179" s="59"/>
      <c r="D179" s="49"/>
      <c r="E179" s="49"/>
      <c r="F179" s="49"/>
      <c r="G179" s="49"/>
      <c r="H179" s="50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Z179" s="49"/>
      <c r="AA179" s="49"/>
      <c r="AB179" s="55"/>
      <c r="AC179" s="57"/>
      <c r="AD179" s="57"/>
      <c r="AE179" s="105"/>
      <c r="AF179" s="105"/>
      <c r="AG179" s="57"/>
      <c r="AH179" s="57"/>
      <c r="AI179" s="51"/>
    </row>
    <row r="180" spans="2:35" ht="14.25" customHeight="1">
      <c r="B180" s="49"/>
      <c r="C180" s="59"/>
      <c r="D180" s="49"/>
      <c r="E180" s="49"/>
      <c r="F180" s="49"/>
      <c r="G180" s="49"/>
      <c r="H180" s="50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Z180" s="49"/>
      <c r="AA180" s="49"/>
      <c r="AB180" s="55"/>
      <c r="AC180" s="57"/>
      <c r="AD180" s="57"/>
      <c r="AE180" s="105"/>
      <c r="AF180" s="105"/>
      <c r="AG180" s="57"/>
      <c r="AH180" s="57"/>
      <c r="AI180" s="51"/>
    </row>
    <row r="181" spans="2:35" ht="14.25" customHeight="1">
      <c r="B181" s="49"/>
      <c r="C181" s="59"/>
      <c r="D181" s="49"/>
      <c r="E181" s="49"/>
      <c r="F181" s="49"/>
      <c r="G181" s="49"/>
      <c r="H181" s="50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Z181" s="49"/>
      <c r="AA181" s="49"/>
      <c r="AB181" s="55"/>
      <c r="AC181" s="57"/>
      <c r="AD181" s="57"/>
      <c r="AE181" s="105"/>
      <c r="AF181" s="105"/>
      <c r="AG181" s="57"/>
      <c r="AH181" s="57"/>
      <c r="AI181" s="51"/>
    </row>
    <row r="182" spans="2:35" ht="14.25" customHeight="1">
      <c r="B182" s="49"/>
      <c r="C182" s="59"/>
      <c r="D182" s="49"/>
      <c r="E182" s="49"/>
      <c r="F182" s="49"/>
      <c r="G182" s="49"/>
      <c r="H182" s="50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Z182" s="49"/>
      <c r="AA182" s="49"/>
      <c r="AB182" s="55"/>
      <c r="AC182" s="57"/>
      <c r="AD182" s="57"/>
      <c r="AE182" s="105"/>
      <c r="AF182" s="105"/>
      <c r="AG182" s="57"/>
      <c r="AH182" s="57"/>
      <c r="AI182" s="51"/>
    </row>
    <row r="183" spans="2:35" ht="14.25" customHeight="1">
      <c r="B183" s="49"/>
      <c r="C183" s="59"/>
      <c r="D183" s="49"/>
      <c r="E183" s="49"/>
      <c r="F183" s="49"/>
      <c r="G183" s="49"/>
      <c r="H183" s="50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Z183" s="49"/>
      <c r="AA183" s="49"/>
      <c r="AB183" s="55"/>
      <c r="AC183" s="57"/>
      <c r="AD183" s="57"/>
      <c r="AE183" s="105"/>
      <c r="AF183" s="105"/>
      <c r="AG183" s="57"/>
      <c r="AH183" s="57"/>
      <c r="AI183" s="51"/>
    </row>
    <row r="184" spans="2:35" ht="14.25" customHeight="1">
      <c r="B184" s="49"/>
      <c r="C184" s="59"/>
      <c r="D184" s="49"/>
      <c r="E184" s="49"/>
      <c r="F184" s="49"/>
      <c r="G184" s="49"/>
      <c r="H184" s="50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Z184" s="49"/>
      <c r="AA184" s="49"/>
      <c r="AB184" s="55"/>
      <c r="AC184" s="57"/>
      <c r="AD184" s="57"/>
      <c r="AE184" s="105"/>
      <c r="AF184" s="105"/>
      <c r="AG184" s="57"/>
      <c r="AH184" s="57"/>
      <c r="AI184" s="51"/>
    </row>
    <row r="185" spans="2:35" ht="14.25" customHeight="1">
      <c r="B185" s="49"/>
      <c r="C185" s="59"/>
      <c r="D185" s="49"/>
      <c r="E185" s="49"/>
      <c r="F185" s="49"/>
      <c r="G185" s="49"/>
      <c r="H185" s="50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Z185" s="49"/>
      <c r="AA185" s="49"/>
      <c r="AB185" s="55"/>
      <c r="AC185" s="57"/>
      <c r="AD185" s="57"/>
      <c r="AE185" s="105"/>
      <c r="AF185" s="105"/>
      <c r="AG185" s="57"/>
      <c r="AH185" s="57"/>
      <c r="AI185" s="51"/>
    </row>
    <row r="186" spans="2:35" ht="14.25" customHeight="1">
      <c r="B186" s="49"/>
      <c r="C186" s="59"/>
      <c r="D186" s="49"/>
      <c r="E186" s="49"/>
      <c r="F186" s="49"/>
      <c r="G186" s="49"/>
      <c r="H186" s="50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Z186" s="49"/>
      <c r="AA186" s="49"/>
      <c r="AB186" s="55"/>
      <c r="AC186" s="57"/>
      <c r="AD186" s="57"/>
      <c r="AE186" s="105"/>
      <c r="AF186" s="105"/>
      <c r="AG186" s="57"/>
      <c r="AH186" s="57"/>
      <c r="AI186" s="51"/>
    </row>
    <row r="187" spans="2:35" ht="14.25" customHeight="1">
      <c r="B187" s="49"/>
      <c r="C187" s="59"/>
      <c r="D187" s="49"/>
      <c r="E187" s="49"/>
      <c r="F187" s="49"/>
      <c r="G187" s="49"/>
      <c r="H187" s="50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Z187" s="49"/>
      <c r="AA187" s="49"/>
      <c r="AB187" s="55"/>
      <c r="AC187" s="57"/>
      <c r="AD187" s="57"/>
      <c r="AE187" s="105"/>
      <c r="AF187" s="105"/>
      <c r="AG187" s="57"/>
      <c r="AH187" s="57"/>
      <c r="AI187" s="51"/>
    </row>
    <row r="188" spans="2:35" ht="14.25" customHeight="1">
      <c r="B188" s="49"/>
      <c r="C188" s="59"/>
      <c r="D188" s="49"/>
      <c r="E188" s="49"/>
      <c r="F188" s="49"/>
      <c r="G188" s="49"/>
      <c r="H188" s="50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Z188" s="49"/>
      <c r="AA188" s="49"/>
      <c r="AB188" s="55"/>
      <c r="AC188" s="57"/>
      <c r="AD188" s="57"/>
      <c r="AE188" s="105"/>
      <c r="AF188" s="105"/>
      <c r="AG188" s="57"/>
      <c r="AH188" s="57"/>
      <c r="AI188" s="51"/>
    </row>
    <row r="189" spans="2:35" ht="14.25" customHeight="1">
      <c r="B189" s="49"/>
      <c r="C189" s="59"/>
      <c r="D189" s="49"/>
      <c r="E189" s="49"/>
      <c r="F189" s="49"/>
      <c r="G189" s="49"/>
      <c r="H189" s="50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Z189" s="49"/>
      <c r="AA189" s="49"/>
      <c r="AB189" s="55"/>
      <c r="AC189" s="57"/>
      <c r="AD189" s="57"/>
      <c r="AE189" s="105"/>
      <c r="AF189" s="105"/>
      <c r="AG189" s="57"/>
      <c r="AH189" s="57"/>
      <c r="AI189" s="51"/>
    </row>
    <row r="190" spans="2:35" ht="14.25" customHeight="1">
      <c r="B190" s="49"/>
      <c r="C190" s="59"/>
      <c r="D190" s="49"/>
      <c r="E190" s="49"/>
      <c r="F190" s="49"/>
      <c r="G190" s="49"/>
      <c r="H190" s="50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Z190" s="49"/>
      <c r="AA190" s="49"/>
      <c r="AB190" s="55"/>
      <c r="AC190" s="57"/>
      <c r="AD190" s="57"/>
      <c r="AE190" s="105"/>
      <c r="AF190" s="105"/>
      <c r="AG190" s="57"/>
      <c r="AH190" s="57"/>
      <c r="AI190" s="51"/>
    </row>
    <row r="191" spans="2:35" ht="14.25" customHeight="1">
      <c r="B191" s="49"/>
      <c r="C191" s="59"/>
      <c r="D191" s="49"/>
      <c r="E191" s="49"/>
      <c r="F191" s="49"/>
      <c r="G191" s="49"/>
      <c r="H191" s="50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Z191" s="49"/>
      <c r="AA191" s="49"/>
      <c r="AB191" s="55"/>
      <c r="AC191" s="57"/>
      <c r="AD191" s="57"/>
      <c r="AE191" s="105"/>
      <c r="AF191" s="105"/>
      <c r="AG191" s="57"/>
      <c r="AH191" s="57"/>
      <c r="AI191" s="51"/>
    </row>
    <row r="192" spans="2:35" ht="14.25" customHeight="1">
      <c r="B192" s="49"/>
      <c r="C192" s="59"/>
      <c r="D192" s="49"/>
      <c r="E192" s="49"/>
      <c r="F192" s="49"/>
      <c r="G192" s="49"/>
      <c r="H192" s="50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Z192" s="49"/>
      <c r="AA192" s="49"/>
      <c r="AB192" s="55"/>
      <c r="AC192" s="57"/>
      <c r="AD192" s="57"/>
      <c r="AE192" s="105"/>
      <c r="AF192" s="105"/>
      <c r="AG192" s="57"/>
      <c r="AH192" s="57"/>
      <c r="AI192" s="51"/>
    </row>
    <row r="193" spans="2:35" ht="14.25" customHeight="1">
      <c r="B193" s="49"/>
      <c r="C193" s="59"/>
      <c r="D193" s="49"/>
      <c r="E193" s="49"/>
      <c r="F193" s="49"/>
      <c r="G193" s="49"/>
      <c r="H193" s="50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Z193" s="49"/>
      <c r="AA193" s="49"/>
      <c r="AB193" s="55"/>
      <c r="AC193" s="57"/>
      <c r="AD193" s="57"/>
      <c r="AE193" s="105"/>
      <c r="AF193" s="105"/>
      <c r="AG193" s="57"/>
      <c r="AH193" s="57"/>
      <c r="AI193" s="51"/>
    </row>
    <row r="194" spans="2:35" ht="14.25" customHeight="1">
      <c r="B194" s="49"/>
      <c r="C194" s="59"/>
      <c r="D194" s="49"/>
      <c r="E194" s="49"/>
      <c r="F194" s="49"/>
      <c r="G194" s="49"/>
      <c r="H194" s="50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Z194" s="49"/>
      <c r="AA194" s="49"/>
      <c r="AB194" s="55"/>
      <c r="AC194" s="57"/>
      <c r="AD194" s="57"/>
      <c r="AE194" s="105"/>
      <c r="AF194" s="105"/>
      <c r="AG194" s="57"/>
      <c r="AH194" s="57"/>
      <c r="AI194" s="51"/>
    </row>
    <row r="195" spans="2:35" ht="14.25" customHeight="1">
      <c r="B195" s="49"/>
      <c r="C195" s="59"/>
      <c r="D195" s="49"/>
      <c r="E195" s="49"/>
      <c r="F195" s="49"/>
      <c r="G195" s="49"/>
      <c r="H195" s="50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Z195" s="49"/>
      <c r="AA195" s="49"/>
      <c r="AB195" s="55"/>
      <c r="AC195" s="57"/>
      <c r="AD195" s="57"/>
      <c r="AE195" s="105"/>
      <c r="AF195" s="105"/>
      <c r="AG195" s="57"/>
      <c r="AH195" s="57"/>
      <c r="AI195" s="51"/>
    </row>
    <row r="196" spans="2:35" ht="14.25" customHeight="1">
      <c r="B196" s="49"/>
      <c r="C196" s="59"/>
      <c r="D196" s="49"/>
      <c r="E196" s="49"/>
      <c r="F196" s="49"/>
      <c r="G196" s="49"/>
      <c r="H196" s="50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Z196" s="49"/>
      <c r="AA196" s="49"/>
      <c r="AB196" s="55"/>
      <c r="AC196" s="57"/>
      <c r="AD196" s="57"/>
      <c r="AE196" s="105"/>
      <c r="AF196" s="105"/>
      <c r="AG196" s="57"/>
      <c r="AH196" s="57"/>
      <c r="AI196" s="51"/>
    </row>
    <row r="197" spans="2:35" ht="14.25" customHeight="1">
      <c r="B197" s="49"/>
      <c r="C197" s="59"/>
      <c r="D197" s="49"/>
      <c r="E197" s="49"/>
      <c r="F197" s="49"/>
      <c r="G197" s="49"/>
      <c r="H197" s="50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Z197" s="49"/>
      <c r="AA197" s="49"/>
      <c r="AB197" s="55"/>
      <c r="AC197" s="57"/>
      <c r="AD197" s="57"/>
      <c r="AE197" s="105"/>
      <c r="AF197" s="105"/>
      <c r="AG197" s="57"/>
      <c r="AH197" s="57"/>
      <c r="AI197" s="51"/>
    </row>
    <row r="198" spans="2:35" ht="14.25" customHeight="1">
      <c r="B198" s="49"/>
      <c r="C198" s="59"/>
      <c r="D198" s="49"/>
      <c r="E198" s="49"/>
      <c r="F198" s="49"/>
      <c r="G198" s="49"/>
      <c r="H198" s="50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Z198" s="49"/>
      <c r="AA198" s="49"/>
      <c r="AB198" s="55"/>
      <c r="AC198" s="57"/>
      <c r="AD198" s="57"/>
      <c r="AE198" s="105"/>
      <c r="AF198" s="105"/>
      <c r="AG198" s="57"/>
      <c r="AH198" s="57"/>
      <c r="AI198" s="51"/>
    </row>
    <row r="199" spans="2:35" ht="14.25" customHeight="1">
      <c r="B199" s="49"/>
      <c r="C199" s="59"/>
      <c r="D199" s="49"/>
      <c r="E199" s="49"/>
      <c r="F199" s="49"/>
      <c r="G199" s="49"/>
      <c r="H199" s="50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Z199" s="49"/>
      <c r="AA199" s="49"/>
      <c r="AB199" s="55"/>
      <c r="AC199" s="57"/>
      <c r="AD199" s="57"/>
      <c r="AE199" s="105"/>
      <c r="AF199" s="105"/>
      <c r="AG199" s="57"/>
      <c r="AH199" s="57"/>
      <c r="AI199" s="51"/>
    </row>
    <row r="200" spans="2:35" ht="14.25" customHeight="1">
      <c r="B200" s="49"/>
      <c r="C200" s="59"/>
      <c r="D200" s="49"/>
      <c r="E200" s="49"/>
      <c r="F200" s="49"/>
      <c r="G200" s="49"/>
      <c r="H200" s="50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Z200" s="49"/>
      <c r="AA200" s="49"/>
      <c r="AB200" s="55"/>
      <c r="AC200" s="57"/>
      <c r="AD200" s="57"/>
      <c r="AE200" s="105"/>
      <c r="AF200" s="105"/>
      <c r="AG200" s="57"/>
      <c r="AH200" s="57"/>
      <c r="AI200" s="51"/>
    </row>
    <row r="201" spans="2:35" ht="14.25" customHeight="1">
      <c r="B201" s="49"/>
      <c r="C201" s="59"/>
      <c r="D201" s="49"/>
      <c r="E201" s="49"/>
      <c r="F201" s="49"/>
      <c r="G201" s="49"/>
      <c r="H201" s="50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Z201" s="49"/>
      <c r="AA201" s="49"/>
      <c r="AB201" s="55"/>
      <c r="AC201" s="57"/>
      <c r="AD201" s="57"/>
      <c r="AE201" s="105"/>
      <c r="AF201" s="105"/>
      <c r="AG201" s="57"/>
      <c r="AH201" s="57"/>
      <c r="AI201" s="51"/>
    </row>
    <row r="202" spans="2:35" ht="14.25" customHeight="1">
      <c r="B202" s="49"/>
      <c r="C202" s="59"/>
      <c r="D202" s="49"/>
      <c r="E202" s="49"/>
      <c r="F202" s="49"/>
      <c r="G202" s="49"/>
      <c r="H202" s="50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Z202" s="49"/>
      <c r="AA202" s="49"/>
      <c r="AB202" s="55"/>
      <c r="AC202" s="57"/>
      <c r="AD202" s="57"/>
      <c r="AE202" s="105"/>
      <c r="AF202" s="105"/>
      <c r="AG202" s="57"/>
      <c r="AH202" s="57"/>
      <c r="AI202" s="51"/>
    </row>
    <row r="203" spans="2:35" ht="14.25" customHeight="1">
      <c r="B203" s="49"/>
      <c r="C203" s="59"/>
      <c r="D203" s="49"/>
      <c r="E203" s="49"/>
      <c r="F203" s="49"/>
      <c r="G203" s="49"/>
      <c r="H203" s="50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Z203" s="49"/>
      <c r="AA203" s="49"/>
      <c r="AB203" s="55"/>
      <c r="AC203" s="57"/>
      <c r="AD203" s="57"/>
      <c r="AE203" s="105"/>
      <c r="AF203" s="105"/>
      <c r="AG203" s="57"/>
      <c r="AH203" s="57"/>
      <c r="AI203" s="51"/>
    </row>
    <row r="204" spans="2:35" ht="14.25" customHeight="1">
      <c r="B204" s="49"/>
      <c r="C204" s="59"/>
      <c r="D204" s="49"/>
      <c r="E204" s="49"/>
      <c r="F204" s="49"/>
      <c r="G204" s="49"/>
      <c r="H204" s="50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Z204" s="49"/>
      <c r="AA204" s="49"/>
      <c r="AB204" s="55"/>
      <c r="AC204" s="57"/>
      <c r="AD204" s="57"/>
      <c r="AE204" s="105"/>
      <c r="AF204" s="105"/>
      <c r="AG204" s="57"/>
      <c r="AH204" s="57"/>
      <c r="AI204" s="51"/>
    </row>
    <row r="205" spans="2:35" ht="14.25" customHeight="1">
      <c r="B205" s="49"/>
      <c r="C205" s="59"/>
      <c r="D205" s="49"/>
      <c r="E205" s="49"/>
      <c r="F205" s="49"/>
      <c r="G205" s="49"/>
      <c r="H205" s="50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Z205" s="49"/>
      <c r="AA205" s="49"/>
      <c r="AB205" s="55"/>
      <c r="AC205" s="57"/>
      <c r="AD205" s="57"/>
      <c r="AE205" s="105"/>
      <c r="AF205" s="105"/>
      <c r="AG205" s="57"/>
      <c r="AH205" s="57"/>
      <c r="AI205" s="51"/>
    </row>
    <row r="206" spans="2:35" ht="14.25" customHeight="1">
      <c r="B206" s="49"/>
      <c r="C206" s="59"/>
      <c r="D206" s="49"/>
      <c r="E206" s="49"/>
      <c r="F206" s="49"/>
      <c r="G206" s="49"/>
      <c r="H206" s="50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Z206" s="49"/>
      <c r="AA206" s="49"/>
      <c r="AB206" s="55"/>
      <c r="AC206" s="57"/>
      <c r="AD206" s="57"/>
      <c r="AE206" s="105"/>
      <c r="AF206" s="105"/>
      <c r="AG206" s="57"/>
      <c r="AH206" s="57"/>
      <c r="AI206" s="51"/>
    </row>
    <row r="207" spans="17:19" ht="11.25">
      <c r="Q207" s="49"/>
      <c r="R207" s="49"/>
      <c r="S207" s="49"/>
    </row>
    <row r="208" spans="17:19" ht="11.25">
      <c r="Q208" s="49"/>
      <c r="R208" s="49"/>
      <c r="S208" s="49"/>
    </row>
    <row r="209" spans="17:19" ht="11.25">
      <c r="Q209" s="49"/>
      <c r="R209" s="49"/>
      <c r="S209" s="49"/>
    </row>
    <row r="210" spans="17:19" ht="11.25">
      <c r="Q210" s="49"/>
      <c r="R210" s="49"/>
      <c r="S210" s="49"/>
    </row>
    <row r="211" spans="17:19" ht="11.25">
      <c r="Q211" s="49"/>
      <c r="R211" s="49"/>
      <c r="S211" s="49"/>
    </row>
    <row r="212" spans="17:19" ht="11.25">
      <c r="Q212" s="49"/>
      <c r="R212" s="49"/>
      <c r="S212" s="49"/>
    </row>
    <row r="213" spans="17:19" ht="11.25">
      <c r="Q213" s="49"/>
      <c r="R213" s="49"/>
      <c r="S213" s="49"/>
    </row>
    <row r="214" spans="17:19" ht="11.25">
      <c r="Q214" s="49"/>
      <c r="R214" s="49"/>
      <c r="S214" s="49"/>
    </row>
    <row r="215" spans="17:19" ht="11.25">
      <c r="Q215" s="49"/>
      <c r="R215" s="49"/>
      <c r="S215" s="49"/>
    </row>
    <row r="216" spans="17:19" ht="11.25">
      <c r="Q216" s="49"/>
      <c r="R216" s="49"/>
      <c r="S216" s="49"/>
    </row>
    <row r="217" spans="17:19" ht="11.25">
      <c r="Q217" s="49"/>
      <c r="R217" s="49"/>
      <c r="S217" s="49"/>
    </row>
    <row r="218" spans="17:19" ht="11.25">
      <c r="Q218" s="49"/>
      <c r="R218" s="49"/>
      <c r="S218" s="49"/>
    </row>
    <row r="219" spans="17:19" ht="11.25">
      <c r="Q219" s="49"/>
      <c r="R219" s="49"/>
      <c r="S219" s="49"/>
    </row>
    <row r="220" spans="17:19" ht="11.25">
      <c r="Q220" s="49"/>
      <c r="R220" s="49"/>
      <c r="S220" s="49"/>
    </row>
    <row r="221" spans="17:19" ht="11.25">
      <c r="Q221" s="49"/>
      <c r="R221" s="49"/>
      <c r="S221" s="49"/>
    </row>
    <row r="222" spans="17:19" ht="11.25">
      <c r="Q222" s="49"/>
      <c r="R222" s="49"/>
      <c r="S222" s="49"/>
    </row>
    <row r="223" spans="17:19" ht="11.25">
      <c r="Q223" s="49"/>
      <c r="R223" s="49"/>
      <c r="S223" s="49"/>
    </row>
    <row r="224" spans="17:19" ht="11.25">
      <c r="Q224" s="49"/>
      <c r="R224" s="49"/>
      <c r="S224" s="49"/>
    </row>
    <row r="225" spans="17:19" ht="11.25">
      <c r="Q225" s="49"/>
      <c r="R225" s="49"/>
      <c r="S225" s="49"/>
    </row>
    <row r="226" spans="17:19" ht="11.25">
      <c r="Q226" s="49"/>
      <c r="R226" s="49"/>
      <c r="S226" s="49"/>
    </row>
    <row r="227" spans="17:19" ht="11.25">
      <c r="Q227" s="49"/>
      <c r="R227" s="49"/>
      <c r="S227" s="49"/>
    </row>
    <row r="228" spans="17:19" ht="11.25">
      <c r="Q228" s="49"/>
      <c r="R228" s="49"/>
      <c r="S228" s="49"/>
    </row>
    <row r="229" spans="17:19" ht="11.25">
      <c r="Q229" s="49"/>
      <c r="R229" s="49"/>
      <c r="S229" s="49"/>
    </row>
    <row r="230" spans="17:19" ht="11.25">
      <c r="Q230" s="49"/>
      <c r="R230" s="49"/>
      <c r="S230" s="49"/>
    </row>
    <row r="231" spans="17:19" ht="11.25">
      <c r="Q231" s="49"/>
      <c r="R231" s="49"/>
      <c r="S231" s="49"/>
    </row>
    <row r="232" spans="17:19" ht="11.25">
      <c r="Q232" s="49"/>
      <c r="R232" s="49"/>
      <c r="S232" s="49"/>
    </row>
    <row r="233" spans="17:19" ht="11.25">
      <c r="Q233" s="49"/>
      <c r="R233" s="49"/>
      <c r="S233" s="49"/>
    </row>
    <row r="234" spans="17:19" ht="11.25">
      <c r="Q234" s="49"/>
      <c r="R234" s="49"/>
      <c r="S234" s="49"/>
    </row>
    <row r="235" spans="17:19" ht="11.25">
      <c r="Q235" s="49"/>
      <c r="R235" s="49"/>
      <c r="S235" s="49"/>
    </row>
    <row r="236" spans="17:19" ht="11.25">
      <c r="Q236" s="49"/>
      <c r="R236" s="49"/>
      <c r="S236" s="49"/>
    </row>
    <row r="237" spans="17:19" ht="11.25">
      <c r="Q237" s="49"/>
      <c r="R237" s="49"/>
      <c r="S237" s="49"/>
    </row>
    <row r="238" spans="17:19" ht="11.25">
      <c r="Q238" s="49"/>
      <c r="R238" s="49"/>
      <c r="S238" s="49"/>
    </row>
    <row r="239" spans="17:19" ht="11.25">
      <c r="Q239" s="49"/>
      <c r="R239" s="49"/>
      <c r="S239" s="49"/>
    </row>
    <row r="240" spans="17:19" ht="11.25">
      <c r="Q240" s="49"/>
      <c r="R240" s="49"/>
      <c r="S240" s="49"/>
    </row>
    <row r="241" spans="17:19" ht="11.25">
      <c r="Q241" s="49"/>
      <c r="R241" s="49"/>
      <c r="S241" s="49"/>
    </row>
    <row r="242" spans="17:19" ht="11.25">
      <c r="Q242" s="49"/>
      <c r="R242" s="49"/>
      <c r="S242" s="49"/>
    </row>
    <row r="243" spans="17:19" ht="11.25">
      <c r="Q243" s="49"/>
      <c r="R243" s="49"/>
      <c r="S243" s="49"/>
    </row>
    <row r="244" spans="17:19" ht="11.25">
      <c r="Q244" s="49"/>
      <c r="R244" s="49"/>
      <c r="S244" s="49"/>
    </row>
    <row r="245" spans="17:19" ht="11.25">
      <c r="Q245" s="49"/>
      <c r="R245" s="49"/>
      <c r="S245" s="49"/>
    </row>
    <row r="246" spans="17:19" ht="11.25">
      <c r="Q246" s="49"/>
      <c r="R246" s="49"/>
      <c r="S246" s="49"/>
    </row>
    <row r="247" spans="17:19" ht="11.25">
      <c r="Q247" s="49"/>
      <c r="R247" s="49"/>
      <c r="S247" s="49"/>
    </row>
    <row r="248" spans="17:19" ht="11.25">
      <c r="Q248" s="49"/>
      <c r="R248" s="49"/>
      <c r="S248" s="49"/>
    </row>
    <row r="249" spans="17:19" ht="11.25">
      <c r="Q249" s="49"/>
      <c r="R249" s="49"/>
      <c r="S249" s="49"/>
    </row>
    <row r="250" spans="17:19" ht="11.25">
      <c r="Q250" s="49"/>
      <c r="R250" s="49"/>
      <c r="S250" s="49"/>
    </row>
    <row r="251" spans="17:19" ht="11.25">
      <c r="Q251" s="49"/>
      <c r="R251" s="49"/>
      <c r="S251" s="49"/>
    </row>
    <row r="252" spans="17:19" ht="11.25">
      <c r="Q252" s="49"/>
      <c r="R252" s="49"/>
      <c r="S252" s="49"/>
    </row>
    <row r="253" spans="17:19" ht="11.25">
      <c r="Q253" s="49"/>
      <c r="R253" s="49"/>
      <c r="S253" s="49"/>
    </row>
    <row r="254" spans="17:19" ht="11.25">
      <c r="Q254" s="49"/>
      <c r="R254" s="49"/>
      <c r="S254" s="49"/>
    </row>
    <row r="255" spans="17:19" ht="11.25">
      <c r="Q255" s="49"/>
      <c r="R255" s="49"/>
      <c r="S255" s="49"/>
    </row>
    <row r="256" spans="17:19" ht="11.25">
      <c r="Q256" s="49"/>
      <c r="R256" s="49"/>
      <c r="S256" s="49"/>
    </row>
    <row r="257" spans="17:19" ht="11.25">
      <c r="Q257" s="49"/>
      <c r="R257" s="49"/>
      <c r="S257" s="49"/>
    </row>
    <row r="258" spans="17:19" ht="11.25">
      <c r="Q258" s="49"/>
      <c r="R258" s="49"/>
      <c r="S258" s="49"/>
    </row>
    <row r="259" spans="17:19" ht="11.25">
      <c r="Q259" s="49"/>
      <c r="R259" s="49"/>
      <c r="S259" s="49"/>
    </row>
    <row r="260" spans="17:19" ht="11.25">
      <c r="Q260" s="49"/>
      <c r="R260" s="49"/>
      <c r="S260" s="49"/>
    </row>
    <row r="261" spans="17:19" ht="11.25">
      <c r="Q261" s="49"/>
      <c r="R261" s="49"/>
      <c r="S261" s="49"/>
    </row>
    <row r="262" spans="17:19" ht="11.25">
      <c r="Q262" s="49"/>
      <c r="R262" s="49"/>
      <c r="S262" s="49"/>
    </row>
    <row r="263" spans="17:19" ht="11.25">
      <c r="Q263" s="49"/>
      <c r="R263" s="49"/>
      <c r="S263" s="49"/>
    </row>
    <row r="264" spans="17:19" ht="11.25">
      <c r="Q264" s="49"/>
      <c r="R264" s="49"/>
      <c r="S264" s="49"/>
    </row>
    <row r="265" spans="17:19" ht="11.25">
      <c r="Q265" s="49"/>
      <c r="R265" s="49"/>
      <c r="S265" s="49"/>
    </row>
    <row r="266" spans="17:19" ht="11.25">
      <c r="Q266" s="49"/>
      <c r="R266" s="49"/>
      <c r="S266" s="49"/>
    </row>
    <row r="267" spans="17:19" ht="11.25">
      <c r="Q267" s="49"/>
      <c r="R267" s="49"/>
      <c r="S267" s="49"/>
    </row>
    <row r="268" spans="17:19" ht="11.25">
      <c r="Q268" s="49"/>
      <c r="R268" s="49"/>
      <c r="S268" s="49"/>
    </row>
    <row r="269" spans="17:19" ht="11.25">
      <c r="Q269" s="49"/>
      <c r="R269" s="49"/>
      <c r="S269" s="49"/>
    </row>
    <row r="270" spans="17:19" ht="11.25">
      <c r="Q270" s="49"/>
      <c r="R270" s="49"/>
      <c r="S270" s="49"/>
    </row>
    <row r="271" spans="17:19" ht="11.25">
      <c r="Q271" s="49"/>
      <c r="R271" s="49"/>
      <c r="S271" s="49"/>
    </row>
    <row r="272" spans="17:19" ht="11.25">
      <c r="Q272" s="49"/>
      <c r="R272" s="49"/>
      <c r="S272" s="49"/>
    </row>
    <row r="273" spans="17:19" ht="11.25">
      <c r="Q273" s="49"/>
      <c r="R273" s="49"/>
      <c r="S273" s="49"/>
    </row>
    <row r="274" spans="17:19" ht="11.25">
      <c r="Q274" s="49"/>
      <c r="R274" s="49"/>
      <c r="S274" s="49"/>
    </row>
    <row r="275" spans="17:19" ht="11.25">
      <c r="Q275" s="49"/>
      <c r="R275" s="49"/>
      <c r="S275" s="49"/>
    </row>
    <row r="276" spans="17:19" ht="11.25">
      <c r="Q276" s="49"/>
      <c r="R276" s="49"/>
      <c r="S276" s="49"/>
    </row>
    <row r="277" spans="17:19" ht="11.25">
      <c r="Q277" s="49"/>
      <c r="R277" s="49"/>
      <c r="S277" s="49"/>
    </row>
    <row r="278" spans="17:19" ht="11.25">
      <c r="Q278" s="49"/>
      <c r="R278" s="49"/>
      <c r="S278" s="49"/>
    </row>
    <row r="279" spans="17:19" ht="11.25">
      <c r="Q279" s="49"/>
      <c r="R279" s="49"/>
      <c r="S279" s="49"/>
    </row>
    <row r="280" spans="17:19" ht="11.25">
      <c r="Q280" s="49"/>
      <c r="R280" s="49"/>
      <c r="S280" s="49"/>
    </row>
    <row r="281" spans="17:19" ht="11.25">
      <c r="Q281" s="49"/>
      <c r="R281" s="49"/>
      <c r="S281" s="49"/>
    </row>
    <row r="282" spans="17:19" ht="11.25">
      <c r="Q282" s="49"/>
      <c r="R282" s="49"/>
      <c r="S282" s="49"/>
    </row>
    <row r="283" spans="17:19" ht="11.25">
      <c r="Q283" s="49"/>
      <c r="R283" s="49"/>
      <c r="S283" s="49"/>
    </row>
    <row r="284" spans="17:19" ht="11.25">
      <c r="Q284" s="49"/>
      <c r="R284" s="49"/>
      <c r="S284" s="49"/>
    </row>
    <row r="285" spans="17:19" ht="11.25">
      <c r="Q285" s="49"/>
      <c r="R285" s="49"/>
      <c r="S285" s="49"/>
    </row>
    <row r="286" spans="17:19" ht="11.25">
      <c r="Q286" s="49"/>
      <c r="R286" s="49"/>
      <c r="S286" s="49"/>
    </row>
    <row r="287" spans="17:19" ht="11.25">
      <c r="Q287" s="49"/>
      <c r="R287" s="49"/>
      <c r="S287" s="49"/>
    </row>
    <row r="288" spans="17:19" ht="11.25">
      <c r="Q288" s="49"/>
      <c r="R288" s="49"/>
      <c r="S288" s="49"/>
    </row>
    <row r="289" spans="17:19" ht="11.25">
      <c r="Q289" s="49"/>
      <c r="R289" s="49"/>
      <c r="S289" s="49"/>
    </row>
    <row r="290" spans="17:19" ht="11.25">
      <c r="Q290" s="49"/>
      <c r="R290" s="49"/>
      <c r="S290" s="49"/>
    </row>
    <row r="291" spans="17:19" ht="11.25">
      <c r="Q291" s="49"/>
      <c r="R291" s="49"/>
      <c r="S291" s="49"/>
    </row>
    <row r="292" spans="17:19" ht="11.25">
      <c r="Q292" s="49"/>
      <c r="R292" s="49"/>
      <c r="S292" s="49"/>
    </row>
    <row r="293" spans="17:19" ht="11.25">
      <c r="Q293" s="49"/>
      <c r="R293" s="49"/>
      <c r="S293" s="49"/>
    </row>
    <row r="294" spans="17:19" ht="11.25">
      <c r="Q294" s="49"/>
      <c r="R294" s="49"/>
      <c r="S294" s="49"/>
    </row>
    <row r="295" spans="17:19" ht="11.25">
      <c r="Q295" s="49"/>
      <c r="R295" s="49"/>
      <c r="S295" s="49"/>
    </row>
    <row r="296" spans="17:19" ht="11.25">
      <c r="Q296" s="49"/>
      <c r="R296" s="49"/>
      <c r="S296" s="49"/>
    </row>
    <row r="297" spans="17:19" ht="11.25">
      <c r="Q297" s="49"/>
      <c r="R297" s="49"/>
      <c r="S297" s="49"/>
    </row>
    <row r="298" spans="17:19" ht="11.25">
      <c r="Q298" s="49"/>
      <c r="R298" s="49"/>
      <c r="S298" s="49"/>
    </row>
    <row r="299" spans="17:19" ht="11.25">
      <c r="Q299" s="49"/>
      <c r="R299" s="49"/>
      <c r="S299" s="49"/>
    </row>
    <row r="300" spans="17:19" ht="11.25">
      <c r="Q300" s="49"/>
      <c r="R300" s="49"/>
      <c r="S300" s="49"/>
    </row>
    <row r="301" spans="17:19" ht="11.25">
      <c r="Q301" s="49"/>
      <c r="R301" s="49"/>
      <c r="S301" s="49"/>
    </row>
    <row r="302" spans="17:19" ht="11.25">
      <c r="Q302" s="49"/>
      <c r="R302" s="49"/>
      <c r="S302" s="49"/>
    </row>
    <row r="303" spans="17:19" ht="11.25">
      <c r="Q303" s="49"/>
      <c r="R303" s="49"/>
      <c r="S303" s="49"/>
    </row>
    <row r="304" spans="17:19" ht="11.25">
      <c r="Q304" s="49"/>
      <c r="R304" s="49"/>
      <c r="S304" s="49"/>
    </row>
    <row r="305" spans="17:19" ht="11.25">
      <c r="Q305" s="49"/>
      <c r="R305" s="49"/>
      <c r="S305" s="49"/>
    </row>
    <row r="306" spans="17:19" ht="11.25">
      <c r="Q306" s="49"/>
      <c r="R306" s="49"/>
      <c r="S306" s="49"/>
    </row>
    <row r="307" spans="17:19" ht="11.25">
      <c r="Q307" s="49"/>
      <c r="R307" s="49"/>
      <c r="S307" s="49"/>
    </row>
    <row r="308" spans="17:19" ht="11.25">
      <c r="Q308" s="49"/>
      <c r="R308" s="49"/>
      <c r="S308" s="49"/>
    </row>
    <row r="309" spans="17:19" ht="11.25">
      <c r="Q309" s="49"/>
      <c r="R309" s="49"/>
      <c r="S309" s="49"/>
    </row>
    <row r="310" spans="17:19" ht="11.25">
      <c r="Q310" s="49"/>
      <c r="R310" s="49"/>
      <c r="S310" s="49"/>
    </row>
    <row r="311" spans="17:19" ht="11.25">
      <c r="Q311" s="49"/>
      <c r="R311" s="49"/>
      <c r="S311" s="49"/>
    </row>
    <row r="312" spans="17:19" ht="11.25">
      <c r="Q312" s="49"/>
      <c r="R312" s="49"/>
      <c r="S312" s="49"/>
    </row>
    <row r="313" spans="17:19" ht="11.25">
      <c r="Q313" s="49"/>
      <c r="R313" s="49"/>
      <c r="S313" s="49"/>
    </row>
    <row r="314" spans="17:19" ht="11.25">
      <c r="Q314" s="49"/>
      <c r="R314" s="49"/>
      <c r="S314" s="49"/>
    </row>
    <row r="315" spans="17:19" ht="11.25">
      <c r="Q315" s="49"/>
      <c r="R315" s="49"/>
      <c r="S315" s="49"/>
    </row>
    <row r="316" spans="17:19" ht="11.25">
      <c r="Q316" s="49"/>
      <c r="R316" s="49"/>
      <c r="S316" s="49"/>
    </row>
    <row r="317" spans="17:19" ht="11.25">
      <c r="Q317" s="49"/>
      <c r="R317" s="49"/>
      <c r="S317" s="49"/>
    </row>
    <row r="318" spans="17:19" ht="11.25">
      <c r="Q318" s="49"/>
      <c r="R318" s="49"/>
      <c r="S318" s="49"/>
    </row>
    <row r="319" spans="17:19" ht="11.25">
      <c r="Q319" s="49"/>
      <c r="R319" s="49"/>
      <c r="S319" s="49"/>
    </row>
    <row r="320" spans="17:19" ht="11.25">
      <c r="Q320" s="49"/>
      <c r="R320" s="49"/>
      <c r="S320" s="49"/>
    </row>
    <row r="321" spans="17:19" ht="11.25">
      <c r="Q321" s="49"/>
      <c r="R321" s="49"/>
      <c r="S321" s="49"/>
    </row>
    <row r="322" spans="17:19" ht="11.25">
      <c r="Q322" s="49"/>
      <c r="R322" s="49"/>
      <c r="S322" s="49"/>
    </row>
    <row r="323" spans="17:19" ht="11.25">
      <c r="Q323" s="49"/>
      <c r="R323" s="49"/>
      <c r="S323" s="49"/>
    </row>
    <row r="324" spans="17:19" ht="11.25">
      <c r="Q324" s="49"/>
      <c r="R324" s="49"/>
      <c r="S324" s="49"/>
    </row>
    <row r="325" spans="17:19" ht="11.25">
      <c r="Q325" s="49"/>
      <c r="R325" s="49"/>
      <c r="S325" s="49"/>
    </row>
    <row r="326" spans="17:19" ht="11.25">
      <c r="Q326" s="49"/>
      <c r="R326" s="49"/>
      <c r="S326" s="49"/>
    </row>
    <row r="327" spans="17:19" ht="11.25">
      <c r="Q327" s="49"/>
      <c r="R327" s="49"/>
      <c r="S327" s="49"/>
    </row>
    <row r="328" spans="17:19" ht="11.25">
      <c r="Q328" s="49"/>
      <c r="R328" s="49"/>
      <c r="S328" s="49"/>
    </row>
    <row r="329" spans="17:19" ht="11.25">
      <c r="Q329" s="49"/>
      <c r="R329" s="49"/>
      <c r="S329" s="49"/>
    </row>
    <row r="330" spans="17:19" ht="11.25">
      <c r="Q330" s="49"/>
      <c r="R330" s="49"/>
      <c r="S330" s="49"/>
    </row>
    <row r="331" spans="17:19" ht="11.25">
      <c r="Q331" s="49"/>
      <c r="R331" s="49"/>
      <c r="S331" s="49"/>
    </row>
    <row r="332" spans="17:19" ht="11.25">
      <c r="Q332" s="49"/>
      <c r="R332" s="49"/>
      <c r="S332" s="49"/>
    </row>
    <row r="333" spans="17:19" ht="11.25">
      <c r="Q333" s="49"/>
      <c r="R333" s="49"/>
      <c r="S333" s="49"/>
    </row>
    <row r="334" spans="17:19" ht="11.25">
      <c r="Q334" s="49"/>
      <c r="R334" s="49"/>
      <c r="S334" s="49"/>
    </row>
    <row r="335" spans="17:19" ht="11.25">
      <c r="Q335" s="49"/>
      <c r="R335" s="49"/>
      <c r="S335" s="49"/>
    </row>
    <row r="336" spans="17:19" ht="11.25">
      <c r="Q336" s="49"/>
      <c r="R336" s="49"/>
      <c r="S336" s="49"/>
    </row>
    <row r="337" spans="17:19" ht="11.25">
      <c r="Q337" s="49"/>
      <c r="R337" s="49"/>
      <c r="S337" s="49"/>
    </row>
    <row r="338" spans="17:19" ht="11.25">
      <c r="Q338" s="49"/>
      <c r="R338" s="49"/>
      <c r="S338" s="49"/>
    </row>
    <row r="339" spans="17:19" ht="11.25">
      <c r="Q339" s="49"/>
      <c r="R339" s="49"/>
      <c r="S339" s="49"/>
    </row>
    <row r="340" spans="17:19" ht="11.25">
      <c r="Q340" s="49"/>
      <c r="R340" s="49"/>
      <c r="S340" s="49"/>
    </row>
    <row r="341" spans="17:19" ht="11.25">
      <c r="Q341" s="49"/>
      <c r="R341" s="49"/>
      <c r="S341" s="49"/>
    </row>
    <row r="342" spans="17:19" ht="11.25">
      <c r="Q342" s="49"/>
      <c r="R342" s="49"/>
      <c r="S342" s="49"/>
    </row>
    <row r="343" spans="17:19" ht="11.25">
      <c r="Q343" s="49"/>
      <c r="R343" s="49"/>
      <c r="S343" s="49"/>
    </row>
    <row r="344" spans="17:19" ht="11.25">
      <c r="Q344" s="49"/>
      <c r="R344" s="49"/>
      <c r="S344" s="49"/>
    </row>
    <row r="345" spans="17:19" ht="11.25">
      <c r="Q345" s="49"/>
      <c r="R345" s="49"/>
      <c r="S345" s="49"/>
    </row>
    <row r="346" spans="17:19" ht="11.25">
      <c r="Q346" s="49"/>
      <c r="R346" s="49"/>
      <c r="S346" s="49"/>
    </row>
    <row r="347" spans="17:19" ht="11.25">
      <c r="Q347" s="49"/>
      <c r="R347" s="49"/>
      <c r="S347" s="49"/>
    </row>
    <row r="348" spans="17:19" ht="11.25">
      <c r="Q348" s="49"/>
      <c r="R348" s="49"/>
      <c r="S348" s="49"/>
    </row>
    <row r="349" spans="17:19" ht="11.25">
      <c r="Q349" s="49"/>
      <c r="R349" s="49"/>
      <c r="S349" s="49"/>
    </row>
    <row r="350" spans="17:19" ht="11.25">
      <c r="Q350" s="49"/>
      <c r="R350" s="49"/>
      <c r="S350" s="49"/>
    </row>
    <row r="351" spans="17:19" ht="11.25">
      <c r="Q351" s="49"/>
      <c r="R351" s="49"/>
      <c r="S351" s="49"/>
    </row>
    <row r="352" spans="17:19" ht="11.25">
      <c r="Q352" s="49"/>
      <c r="R352" s="49"/>
      <c r="S352" s="49"/>
    </row>
    <row r="353" spans="17:19" ht="11.25">
      <c r="Q353" s="49"/>
      <c r="R353" s="49"/>
      <c r="S353" s="49"/>
    </row>
    <row r="354" spans="17:19" ht="11.25">
      <c r="Q354" s="49"/>
      <c r="R354" s="49"/>
      <c r="S354" s="49"/>
    </row>
    <row r="355" spans="17:19" ht="11.25">
      <c r="Q355" s="49"/>
      <c r="R355" s="49"/>
      <c r="S355" s="49"/>
    </row>
    <row r="356" spans="17:19" ht="11.25">
      <c r="Q356" s="49"/>
      <c r="R356" s="49"/>
      <c r="S356" s="49"/>
    </row>
    <row r="357" spans="17:19" ht="11.25">
      <c r="Q357" s="49"/>
      <c r="R357" s="49"/>
      <c r="S357" s="49"/>
    </row>
    <row r="358" spans="17:19" ht="11.25">
      <c r="Q358" s="49"/>
      <c r="R358" s="49"/>
      <c r="S358" s="49"/>
    </row>
    <row r="359" spans="17:19" ht="11.25">
      <c r="Q359" s="49"/>
      <c r="R359" s="49"/>
      <c r="S359" s="49"/>
    </row>
    <row r="360" spans="17:19" ht="11.25">
      <c r="Q360" s="49"/>
      <c r="R360" s="49"/>
      <c r="S360" s="49"/>
    </row>
    <row r="361" spans="17:19" ht="11.25">
      <c r="Q361" s="49"/>
      <c r="R361" s="49"/>
      <c r="S361" s="49"/>
    </row>
    <row r="362" spans="17:19" ht="11.25">
      <c r="Q362" s="49"/>
      <c r="R362" s="49"/>
      <c r="S362" s="49"/>
    </row>
    <row r="363" spans="17:19" ht="11.25">
      <c r="Q363" s="49"/>
      <c r="R363" s="49"/>
      <c r="S363" s="49"/>
    </row>
    <row r="364" spans="17:19" ht="11.25">
      <c r="Q364" s="49"/>
      <c r="R364" s="49"/>
      <c r="S364" s="49"/>
    </row>
    <row r="365" spans="17:19" ht="11.25">
      <c r="Q365" s="49"/>
      <c r="R365" s="49"/>
      <c r="S365" s="49"/>
    </row>
    <row r="366" spans="17:19" ht="11.25">
      <c r="Q366" s="49"/>
      <c r="R366" s="49"/>
      <c r="S366" s="49"/>
    </row>
    <row r="367" spans="17:19" ht="11.25">
      <c r="Q367" s="49"/>
      <c r="R367" s="49"/>
      <c r="S367" s="49"/>
    </row>
    <row r="368" spans="17:19" ht="11.25">
      <c r="Q368" s="49"/>
      <c r="R368" s="49"/>
      <c r="S368" s="49"/>
    </row>
    <row r="369" spans="17:19" ht="11.25">
      <c r="Q369" s="49"/>
      <c r="R369" s="49"/>
      <c r="S369" s="49"/>
    </row>
    <row r="370" spans="17:19" ht="11.25">
      <c r="Q370" s="49"/>
      <c r="R370" s="49"/>
      <c r="S370" s="49"/>
    </row>
    <row r="371" spans="17:19" ht="11.25">
      <c r="Q371" s="49"/>
      <c r="R371" s="49"/>
      <c r="S371" s="49"/>
    </row>
    <row r="372" spans="17:19" ht="11.25">
      <c r="Q372" s="49"/>
      <c r="R372" s="49"/>
      <c r="S372" s="49"/>
    </row>
    <row r="373" spans="17:19" ht="11.25">
      <c r="Q373" s="49"/>
      <c r="R373" s="49"/>
      <c r="S373" s="49"/>
    </row>
    <row r="374" spans="17:19" ht="11.25">
      <c r="Q374" s="49"/>
      <c r="R374" s="49"/>
      <c r="S374" s="49"/>
    </row>
    <row r="375" spans="17:19" ht="11.25">
      <c r="Q375" s="49"/>
      <c r="R375" s="49"/>
      <c r="S375" s="49"/>
    </row>
    <row r="376" spans="17:19" ht="11.25">
      <c r="Q376" s="49"/>
      <c r="R376" s="49"/>
      <c r="S376" s="49"/>
    </row>
    <row r="377" spans="17:19" ht="11.25">
      <c r="Q377" s="49"/>
      <c r="R377" s="49"/>
      <c r="S377" s="49"/>
    </row>
    <row r="378" spans="17:19" ht="11.25">
      <c r="Q378" s="49"/>
      <c r="R378" s="49"/>
      <c r="S378" s="49"/>
    </row>
    <row r="379" spans="17:19" ht="11.25">
      <c r="Q379" s="49"/>
      <c r="R379" s="49"/>
      <c r="S379" s="49"/>
    </row>
    <row r="380" spans="17:19" ht="11.25">
      <c r="Q380" s="49"/>
      <c r="R380" s="49"/>
      <c r="S380" s="49"/>
    </row>
    <row r="381" spans="17:19" ht="11.25">
      <c r="Q381" s="49"/>
      <c r="R381" s="49"/>
      <c r="S381" s="49"/>
    </row>
    <row r="382" spans="17:19" ht="11.25">
      <c r="Q382" s="49"/>
      <c r="R382" s="49"/>
      <c r="S382" s="49"/>
    </row>
    <row r="383" spans="17:19" ht="11.25">
      <c r="Q383" s="49"/>
      <c r="R383" s="49"/>
      <c r="S383" s="49"/>
    </row>
    <row r="384" spans="17:19" ht="11.25">
      <c r="Q384" s="49"/>
      <c r="R384" s="49"/>
      <c r="S384" s="49"/>
    </row>
    <row r="385" spans="17:19" ht="11.25">
      <c r="Q385" s="49"/>
      <c r="R385" s="49"/>
      <c r="S385" s="49"/>
    </row>
    <row r="386" spans="17:19" ht="11.25">
      <c r="Q386" s="49"/>
      <c r="R386" s="49"/>
      <c r="S386" s="49"/>
    </row>
    <row r="387" spans="17:19" ht="11.25">
      <c r="Q387" s="49"/>
      <c r="R387" s="49"/>
      <c r="S387" s="49"/>
    </row>
    <row r="388" spans="17:19" ht="11.25">
      <c r="Q388" s="49"/>
      <c r="R388" s="49"/>
      <c r="S388" s="49"/>
    </row>
    <row r="389" spans="17:19" ht="11.25">
      <c r="Q389" s="49"/>
      <c r="R389" s="49"/>
      <c r="S389" s="49"/>
    </row>
    <row r="390" spans="17:19" ht="11.25">
      <c r="Q390" s="49"/>
      <c r="R390" s="49"/>
      <c r="S390" s="49"/>
    </row>
    <row r="391" spans="17:19" ht="11.25">
      <c r="Q391" s="49"/>
      <c r="R391" s="49"/>
      <c r="S391" s="49"/>
    </row>
    <row r="392" spans="17:19" ht="11.25">
      <c r="Q392" s="49"/>
      <c r="R392" s="49"/>
      <c r="S392" s="49"/>
    </row>
    <row r="393" spans="17:19" ht="11.25">
      <c r="Q393" s="49"/>
      <c r="R393" s="49"/>
      <c r="S393" s="49"/>
    </row>
    <row r="394" spans="17:19" ht="11.25">
      <c r="Q394" s="49"/>
      <c r="R394" s="49"/>
      <c r="S394" s="49"/>
    </row>
    <row r="395" spans="17:19" ht="11.25">
      <c r="Q395" s="49"/>
      <c r="R395" s="49"/>
      <c r="S395" s="49"/>
    </row>
    <row r="396" spans="17:19" ht="11.25">
      <c r="Q396" s="49"/>
      <c r="R396" s="49"/>
      <c r="S396" s="49"/>
    </row>
    <row r="397" spans="17:19" ht="11.25">
      <c r="Q397" s="49"/>
      <c r="R397" s="49"/>
      <c r="S397" s="49"/>
    </row>
    <row r="398" spans="17:19" ht="11.25">
      <c r="Q398" s="49"/>
      <c r="R398" s="49"/>
      <c r="S398" s="49"/>
    </row>
    <row r="399" spans="17:19" ht="11.25">
      <c r="Q399" s="49"/>
      <c r="R399" s="49"/>
      <c r="S399" s="49"/>
    </row>
    <row r="400" spans="17:19" ht="11.25">
      <c r="Q400" s="49"/>
      <c r="R400" s="49"/>
      <c r="S400" s="49"/>
    </row>
    <row r="401" spans="17:19" ht="11.25">
      <c r="Q401" s="49"/>
      <c r="R401" s="49"/>
      <c r="S401" s="49"/>
    </row>
    <row r="402" spans="17:19" ht="11.25">
      <c r="Q402" s="49"/>
      <c r="R402" s="49"/>
      <c r="S402" s="49"/>
    </row>
    <row r="403" spans="17:19" ht="11.25">
      <c r="Q403" s="49"/>
      <c r="R403" s="49"/>
      <c r="S403" s="49"/>
    </row>
    <row r="404" spans="17:19" ht="11.25">
      <c r="Q404" s="49"/>
      <c r="R404" s="49"/>
      <c r="S404" s="49"/>
    </row>
    <row r="405" spans="17:19" ht="11.25">
      <c r="Q405" s="49"/>
      <c r="R405" s="49"/>
      <c r="S405" s="49"/>
    </row>
    <row r="406" spans="17:19" ht="11.25">
      <c r="Q406" s="49"/>
      <c r="R406" s="49"/>
      <c r="S406" s="49"/>
    </row>
    <row r="407" spans="17:19" ht="11.25">
      <c r="Q407" s="49"/>
      <c r="R407" s="49"/>
      <c r="S407" s="49"/>
    </row>
    <row r="408" spans="17:19" ht="11.25">
      <c r="Q408" s="49"/>
      <c r="R408" s="49"/>
      <c r="S408" s="49"/>
    </row>
    <row r="409" spans="17:19" ht="11.25">
      <c r="Q409" s="49"/>
      <c r="R409" s="49"/>
      <c r="S409" s="49"/>
    </row>
    <row r="410" spans="17:19" ht="11.25">
      <c r="Q410" s="49"/>
      <c r="R410" s="49"/>
      <c r="S410" s="49"/>
    </row>
    <row r="411" spans="17:19" ht="11.25">
      <c r="Q411" s="49"/>
      <c r="R411" s="49"/>
      <c r="S411" s="49"/>
    </row>
    <row r="412" spans="17:19" ht="11.25">
      <c r="Q412" s="49"/>
      <c r="R412" s="49"/>
      <c r="S412" s="49"/>
    </row>
    <row r="413" spans="17:19" ht="11.25">
      <c r="Q413" s="49"/>
      <c r="R413" s="49"/>
      <c r="S413" s="49"/>
    </row>
    <row r="414" spans="17:19" ht="11.25">
      <c r="Q414" s="49"/>
      <c r="R414" s="49"/>
      <c r="S414" s="49"/>
    </row>
    <row r="415" spans="17:19" ht="11.25">
      <c r="Q415" s="49"/>
      <c r="R415" s="49"/>
      <c r="S415" s="49"/>
    </row>
    <row r="416" spans="17:19" ht="11.25">
      <c r="Q416" s="49"/>
      <c r="R416" s="49"/>
      <c r="S416" s="49"/>
    </row>
    <row r="417" spans="17:19" ht="11.25">
      <c r="Q417" s="49"/>
      <c r="R417" s="49"/>
      <c r="S417" s="49"/>
    </row>
    <row r="418" spans="17:19" ht="11.25">
      <c r="Q418" s="49"/>
      <c r="R418" s="49"/>
      <c r="S418" s="49"/>
    </row>
    <row r="419" spans="17:19" ht="11.25">
      <c r="Q419" s="49"/>
      <c r="R419" s="49"/>
      <c r="S419" s="49"/>
    </row>
    <row r="420" spans="17:19" ht="11.25">
      <c r="Q420" s="49"/>
      <c r="R420" s="49"/>
      <c r="S420" s="49"/>
    </row>
    <row r="421" spans="17:19" ht="11.25">
      <c r="Q421" s="49"/>
      <c r="R421" s="49"/>
      <c r="S421" s="49"/>
    </row>
    <row r="422" spans="17:19" ht="11.25">
      <c r="Q422" s="49"/>
      <c r="R422" s="49"/>
      <c r="S422" s="49"/>
    </row>
    <row r="423" spans="17:19" ht="11.25">
      <c r="Q423" s="49"/>
      <c r="R423" s="49"/>
      <c r="S423" s="49"/>
    </row>
    <row r="424" spans="17:19" ht="11.25">
      <c r="Q424" s="49"/>
      <c r="R424" s="49"/>
      <c r="S424" s="49"/>
    </row>
    <row r="425" spans="17:19" ht="11.25">
      <c r="Q425" s="49"/>
      <c r="R425" s="49"/>
      <c r="S425" s="49"/>
    </row>
    <row r="426" spans="17:19" ht="11.25">
      <c r="Q426" s="49"/>
      <c r="R426" s="49"/>
      <c r="S426" s="49"/>
    </row>
    <row r="427" spans="17:19" ht="11.25">
      <c r="Q427" s="49"/>
      <c r="R427" s="49"/>
      <c r="S427" s="49"/>
    </row>
    <row r="428" spans="17:19" ht="11.25">
      <c r="Q428" s="49"/>
      <c r="R428" s="49"/>
      <c r="S428" s="49"/>
    </row>
    <row r="429" spans="17:19" ht="11.25">
      <c r="Q429" s="49"/>
      <c r="R429" s="49"/>
      <c r="S429" s="49"/>
    </row>
    <row r="430" spans="17:19" ht="11.25">
      <c r="Q430" s="49"/>
      <c r="R430" s="49"/>
      <c r="S430" s="49"/>
    </row>
    <row r="431" spans="17:19" ht="11.25">
      <c r="Q431" s="49"/>
      <c r="R431" s="49"/>
      <c r="S431" s="49"/>
    </row>
    <row r="432" spans="17:19" ht="11.25">
      <c r="Q432" s="49"/>
      <c r="R432" s="49"/>
      <c r="S432" s="49"/>
    </row>
    <row r="433" spans="17:19" ht="11.25">
      <c r="Q433" s="49"/>
      <c r="R433" s="49"/>
      <c r="S433" s="49"/>
    </row>
    <row r="434" spans="17:19" ht="11.25">
      <c r="Q434" s="49"/>
      <c r="R434" s="49"/>
      <c r="S434" s="49"/>
    </row>
    <row r="435" spans="17:19" ht="11.25">
      <c r="Q435" s="49"/>
      <c r="R435" s="49"/>
      <c r="S435" s="49"/>
    </row>
    <row r="436" spans="17:19" ht="11.25">
      <c r="Q436" s="49"/>
      <c r="R436" s="49"/>
      <c r="S436" s="49"/>
    </row>
    <row r="437" spans="17:19" ht="11.25">
      <c r="Q437" s="49"/>
      <c r="R437" s="49"/>
      <c r="S437" s="49"/>
    </row>
    <row r="438" spans="17:19" ht="11.25">
      <c r="Q438" s="49"/>
      <c r="R438" s="49"/>
      <c r="S438" s="49"/>
    </row>
    <row r="439" spans="17:19" ht="11.25">
      <c r="Q439" s="49"/>
      <c r="R439" s="49"/>
      <c r="S439" s="49"/>
    </row>
    <row r="440" spans="17:19" ht="11.25">
      <c r="Q440" s="49"/>
      <c r="R440" s="49"/>
      <c r="S440" s="49"/>
    </row>
    <row r="441" spans="17:19" ht="11.25">
      <c r="Q441" s="49"/>
      <c r="R441" s="49"/>
      <c r="S441" s="49"/>
    </row>
    <row r="442" spans="17:19" ht="11.25">
      <c r="Q442" s="49"/>
      <c r="R442" s="49"/>
      <c r="S442" s="49"/>
    </row>
    <row r="443" spans="17:19" ht="11.25">
      <c r="Q443" s="49"/>
      <c r="R443" s="49"/>
      <c r="S443" s="49"/>
    </row>
    <row r="444" spans="17:19" ht="11.25">
      <c r="Q444" s="49"/>
      <c r="R444" s="49"/>
      <c r="S444" s="49"/>
    </row>
    <row r="445" spans="17:19" ht="11.25">
      <c r="Q445" s="49"/>
      <c r="R445" s="49"/>
      <c r="S445" s="49"/>
    </row>
    <row r="446" spans="17:19" ht="11.25">
      <c r="Q446" s="49"/>
      <c r="R446" s="49"/>
      <c r="S446" s="49"/>
    </row>
    <row r="447" spans="17:19" ht="11.25">
      <c r="Q447" s="49"/>
      <c r="R447" s="49"/>
      <c r="S447" s="49"/>
    </row>
    <row r="448" spans="17:19" ht="11.25">
      <c r="Q448" s="49"/>
      <c r="R448" s="49"/>
      <c r="S448" s="49"/>
    </row>
    <row r="449" spans="17:19" ht="11.25">
      <c r="Q449" s="49"/>
      <c r="R449" s="49"/>
      <c r="S449" s="49"/>
    </row>
    <row r="450" spans="17:19" ht="11.25">
      <c r="Q450" s="49"/>
      <c r="R450" s="49"/>
      <c r="S450" s="49"/>
    </row>
    <row r="451" spans="17:19" ht="11.25">
      <c r="Q451" s="49"/>
      <c r="R451" s="49"/>
      <c r="S451" s="49"/>
    </row>
    <row r="452" spans="17:19" ht="11.25">
      <c r="Q452" s="49"/>
      <c r="R452" s="49"/>
      <c r="S452" s="49"/>
    </row>
    <row r="453" spans="17:19" ht="11.25">
      <c r="Q453" s="49"/>
      <c r="R453" s="49"/>
      <c r="S453" s="49"/>
    </row>
    <row r="454" spans="17:19" ht="11.25">
      <c r="Q454" s="49"/>
      <c r="R454" s="49"/>
      <c r="S454" s="49"/>
    </row>
    <row r="455" spans="17:19" ht="11.25">
      <c r="Q455" s="49"/>
      <c r="R455" s="49"/>
      <c r="S455" s="49"/>
    </row>
    <row r="456" spans="17:19" ht="11.25">
      <c r="Q456" s="49"/>
      <c r="R456" s="49"/>
      <c r="S456" s="49"/>
    </row>
    <row r="457" spans="17:19" ht="11.25">
      <c r="Q457" s="49"/>
      <c r="R457" s="49"/>
      <c r="S457" s="49"/>
    </row>
    <row r="458" spans="17:19" ht="11.25">
      <c r="Q458" s="49"/>
      <c r="R458" s="49"/>
      <c r="S458" s="49"/>
    </row>
    <row r="459" spans="17:19" ht="11.25">
      <c r="Q459" s="49"/>
      <c r="R459" s="49"/>
      <c r="S459" s="49"/>
    </row>
    <row r="460" spans="17:19" ht="11.25">
      <c r="Q460" s="49"/>
      <c r="R460" s="49"/>
      <c r="S460" s="49"/>
    </row>
    <row r="461" spans="17:19" ht="11.25">
      <c r="Q461" s="49"/>
      <c r="R461" s="49"/>
      <c r="S461" s="49"/>
    </row>
    <row r="462" spans="17:19" ht="11.25">
      <c r="Q462" s="49"/>
      <c r="R462" s="49"/>
      <c r="S462" s="49"/>
    </row>
    <row r="463" spans="17:19" ht="11.25">
      <c r="Q463" s="49"/>
      <c r="R463" s="49"/>
      <c r="S463" s="49"/>
    </row>
    <row r="464" spans="17:19" ht="11.25">
      <c r="Q464" s="49"/>
      <c r="R464" s="49"/>
      <c r="S464" s="49"/>
    </row>
    <row r="465" spans="17:19" ht="11.25">
      <c r="Q465" s="49"/>
      <c r="R465" s="49"/>
      <c r="S465" s="49"/>
    </row>
    <row r="466" spans="17:19" ht="11.25">
      <c r="Q466" s="49"/>
      <c r="R466" s="49"/>
      <c r="S466" s="49"/>
    </row>
    <row r="467" spans="17:19" ht="11.25">
      <c r="Q467" s="49"/>
      <c r="R467" s="49"/>
      <c r="S467" s="49"/>
    </row>
  </sheetData>
  <sheetProtection/>
  <mergeCells count="1">
    <mergeCell ref="D1:AI1"/>
  </mergeCells>
  <conditionalFormatting sqref="Q468:S65536 K207:P65536 K2:AB2 T3:V65536 N3:P206 Z3:AB65536">
    <cfRule type="cellIs" priority="2" dxfId="7" operator="lessThan" stopIfTrue="1">
      <formula>0</formula>
    </cfRule>
  </conditionalFormatting>
  <conditionalFormatting sqref="Q3:S467">
    <cfRule type="cellIs" priority="5" dxfId="2" operator="lessThan" stopIfTrue="1">
      <formula>0</formula>
    </cfRule>
    <cfRule type="expression" priority="6" dxfId="1" stopIfTrue="1">
      <formula>AND(Q3&gt;0,Q3&lt;=$U3)</formula>
    </cfRule>
  </conditionalFormatting>
  <conditionalFormatting sqref="K3:M206">
    <cfRule type="cellIs" priority="7" dxfId="2" operator="lessThan" stopIfTrue="1">
      <formula>0</formula>
    </cfRule>
    <cfRule type="expression" priority="8" dxfId="1" stopIfTrue="1">
      <formula>AND(K3&gt;0,K3&lt;=$O3)</formula>
    </cfRule>
  </conditionalFormatting>
  <conditionalFormatting sqref="W3:Y65536">
    <cfRule type="cellIs" priority="13" dxfId="2" operator="lessThan" stopIfTrue="1">
      <formula>0</formula>
    </cfRule>
    <cfRule type="expression" priority="14" dxfId="1" stopIfTrue="1">
      <formula>AND(W3&gt;0,W3&lt;=$AA3)</formula>
    </cfRule>
  </conditionalFormatting>
  <conditionalFormatting sqref="AC2:AH2 H2:J2">
    <cfRule type="cellIs" priority="778" dxfId="0" operator="equal" stopIfTrue="1">
      <formula>$B$20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/>
  </dataValidations>
  <printOptions horizontalCentered="1"/>
  <pageMargins left="0.25" right="0.25" top="1" bottom="1" header="0.5" footer="0.5"/>
  <pageSetup fitToHeight="0" fitToWidth="1" horizontalDpi="600" verticalDpi="600" orientation="landscape" paperSize="5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2:AH104"/>
  <sheetViews>
    <sheetView showGridLines="0" zoomScalePageLayoutView="0" workbookViewId="0" topLeftCell="G4">
      <selection activeCell="K10" sqref="K10"/>
    </sheetView>
  </sheetViews>
  <sheetFormatPr defaultColWidth="9.140625" defaultRowHeight="12.75"/>
  <cols>
    <col min="1" max="1" width="9.140625" style="133" hidden="1" customWidth="1"/>
    <col min="2" max="2" width="17.7109375" style="134" hidden="1" customWidth="1"/>
    <col min="3" max="6" width="5.140625" style="133" hidden="1" customWidth="1"/>
    <col min="7" max="9" width="5.140625" style="133" customWidth="1"/>
    <col min="10" max="10" width="9.57421875" style="136" customWidth="1"/>
    <col min="11" max="11" width="33.8515625" style="135" customWidth="1"/>
    <col min="12" max="15" width="11.140625" style="135" customWidth="1"/>
    <col min="16" max="16" width="13.421875" style="135" customWidth="1"/>
    <col min="17" max="18" width="9.140625" style="135" customWidth="1"/>
    <col min="19" max="24" width="9.140625" style="136" customWidth="1"/>
    <col min="25" max="25" width="10.57421875" style="136" customWidth="1"/>
    <col min="26" max="26" width="15.7109375" style="136" customWidth="1"/>
    <col min="27" max="27" width="10.28125" style="136" customWidth="1"/>
    <col min="28" max="28" width="15.140625" style="136" customWidth="1"/>
    <col min="29" max="16384" width="9.140625" style="135" customWidth="1"/>
  </cols>
  <sheetData>
    <row r="1" ht="7.5" customHeight="1"/>
    <row r="2" spans="10:16" ht="45" customHeight="1">
      <c r="J2" s="369">
        <f>Setup!C2</f>
        <v>0</v>
      </c>
      <c r="K2" s="369"/>
      <c r="L2" s="369"/>
      <c r="M2" s="369"/>
      <c r="N2" s="369"/>
      <c r="O2" s="369"/>
      <c r="P2" s="369"/>
    </row>
    <row r="3" spans="2:12" ht="110.25" customHeight="1">
      <c r="B3" s="137"/>
      <c r="L3" s="200" t="s">
        <v>171</v>
      </c>
    </row>
    <row r="5" spans="1:2" ht="12.75">
      <c r="A5" s="134" t="s">
        <v>131</v>
      </c>
      <c r="B5" s="134" t="s">
        <v>140</v>
      </c>
    </row>
    <row r="6" spans="1:30" s="140" customFormat="1" ht="36" customHeight="1">
      <c r="A6" s="138" t="str">
        <f ca="1">OFFSET(Setup!O6,MATCH(J6,INDIRECT(B6),0),0)</f>
        <v>FO</v>
      </c>
      <c r="B6" s="138" t="str">
        <f>CONCATENATE("Setup!P7:P",COUNTA(Setup!O:O)+4)</f>
        <v>Setup!P7:P36</v>
      </c>
      <c r="C6" s="133"/>
      <c r="D6" s="133"/>
      <c r="E6" s="133"/>
      <c r="F6" s="133"/>
      <c r="G6" s="133"/>
      <c r="H6" s="133"/>
      <c r="I6" s="133"/>
      <c r="J6" s="368" t="s">
        <v>170</v>
      </c>
      <c r="K6" s="368"/>
      <c r="L6" s="368"/>
      <c r="M6" s="368"/>
      <c r="N6" s="368"/>
      <c r="O6" s="368"/>
      <c r="P6" s="139"/>
      <c r="R6" s="135"/>
      <c r="S6" s="136"/>
      <c r="T6" s="136"/>
      <c r="U6" s="136"/>
      <c r="V6" s="136"/>
      <c r="W6" s="136"/>
      <c r="X6" s="136"/>
      <c r="Y6" s="141"/>
      <c r="Z6" s="141"/>
      <c r="AA6" s="136"/>
      <c r="AB6" s="136"/>
      <c r="AC6" s="135"/>
      <c r="AD6" s="135"/>
    </row>
    <row r="7" spans="1:30" s="140" customFormat="1" ht="36" customHeight="1">
      <c r="A7" s="138" t="s">
        <v>141</v>
      </c>
      <c r="B7" s="138" t="str">
        <f>IF(LEFT(A6,1)="M","Setup!K9:K23","Setup!M9:M23")</f>
        <v>Setup!M9:M23</v>
      </c>
      <c r="C7" s="133"/>
      <c r="D7" s="133"/>
      <c r="E7" s="133"/>
      <c r="F7" s="133"/>
      <c r="G7" s="133"/>
      <c r="H7" s="133"/>
      <c r="I7" s="133"/>
      <c r="J7" s="178">
        <v>181</v>
      </c>
      <c r="K7" s="142" t="str">
        <f>IF(J7="SHW","Class",IF(Setup!K6="BWt (Kg)","Kilo Class","Pound Class"))</f>
        <v>Kilo Class</v>
      </c>
      <c r="L7" s="367" t="s">
        <v>69</v>
      </c>
      <c r="M7" s="367"/>
      <c r="N7" s="367"/>
      <c r="O7" s="367"/>
      <c r="P7" s="139"/>
      <c r="R7" s="135"/>
      <c r="S7" s="136"/>
      <c r="T7" s="136"/>
      <c r="U7" s="136"/>
      <c r="V7" s="136"/>
      <c r="W7" s="136"/>
      <c r="X7" s="136"/>
      <c r="Y7" s="141"/>
      <c r="Z7" s="141"/>
      <c r="AA7" s="136"/>
      <c r="AB7" s="136"/>
      <c r="AC7" s="135"/>
      <c r="AD7" s="135"/>
    </row>
    <row r="8" spans="10:26" ht="5.25" customHeight="1">
      <c r="J8" s="143"/>
      <c r="K8" s="144"/>
      <c r="L8" s="144"/>
      <c r="M8" s="144"/>
      <c r="N8" s="144"/>
      <c r="O8" s="144"/>
      <c r="P8" s="144"/>
      <c r="Y8" s="141"/>
      <c r="Z8" s="141"/>
    </row>
    <row r="9" spans="1:34" s="140" customFormat="1" ht="36" customHeight="1">
      <c r="A9" s="145"/>
      <c r="B9" s="134">
        <f ca="1">OFFSET(Setup!Q6,MATCH(J6,INDIRECT(B6),0),0)</f>
        <v>1</v>
      </c>
      <c r="C9" s="133"/>
      <c r="D9" s="133"/>
      <c r="E9" s="133"/>
      <c r="F9" s="133"/>
      <c r="G9" s="133"/>
      <c r="H9" s="133"/>
      <c r="I9" s="133"/>
      <c r="J9" s="146" t="s">
        <v>78</v>
      </c>
      <c r="K9" s="147" t="s">
        <v>0</v>
      </c>
      <c r="L9" s="146" t="s">
        <v>11</v>
      </c>
      <c r="M9" s="146" t="s">
        <v>15</v>
      </c>
      <c r="N9" s="146" t="s">
        <v>21</v>
      </c>
      <c r="O9" s="146" t="s">
        <v>69</v>
      </c>
      <c r="P9" s="148">
        <f>IF(B9=1,"","Coeff-Score")</f>
      </c>
      <c r="R9" s="135"/>
      <c r="S9" s="136"/>
      <c r="T9" s="136"/>
      <c r="U9" s="136"/>
      <c r="V9" s="136"/>
      <c r="W9" s="136"/>
      <c r="X9" s="136"/>
      <c r="Y9" s="141"/>
      <c r="Z9" s="141"/>
      <c r="AA9" s="136"/>
      <c r="AB9" s="136"/>
      <c r="AC9" s="135"/>
      <c r="AD9" s="135"/>
      <c r="AH9" s="149"/>
    </row>
    <row r="10" spans="1:34" s="140" customFormat="1" ht="36" customHeight="1">
      <c r="A10" s="145"/>
      <c r="B10" s="134" t="str">
        <f>CONCATENATE(J10,"-",$A$6,IF($B$9=1,CONCATENATE("-",IF($J$7="SHW",$J$7,ROUND($J$7,1))),""))</f>
        <v>1-FO-181</v>
      </c>
      <c r="C10" s="133"/>
      <c r="D10" s="133"/>
      <c r="E10" s="133"/>
      <c r="F10" s="133"/>
      <c r="G10" s="133"/>
      <c r="H10" s="133"/>
      <c r="I10" s="133"/>
      <c r="J10" s="146">
        <v>1</v>
      </c>
      <c r="K10" s="147">
        <f ca="1">IF(ISERROR(INDIRECT(CONCATENATE("Lifting!C",MATCH(B10,Lifting!$AF:$AF,0)))),"",INDIRECT(CONCATENATE("Lifting!C",MATCH(B10,Lifting!$AF:$AF,0))))</f>
      </c>
      <c r="L10" s="146">
        <f ca="1">IF(OR($L$7="Best Bench",$L$7="Best Deadlift",$L$7="Push Pull Total"),"",IF(K10="","",INDIRECT(CONCATENATE("Lifting!O",MATCH(B10,Lifting!$AF:$AF,0)))))</f>
      </c>
      <c r="M10" s="146">
        <f ca="1">IF(OR($L$7="Best Squat",$L$7="Best Deadlift"),"",IF(K10="","",INDIRECT(CONCATENATE("Lifting!U",MATCH(B10,Lifting!$AF:$AF,0)))))</f>
      </c>
      <c r="N10" s="146">
        <f ca="1">IF(OR($L$7="Best Bench",$L$7="Best Squat"),"",IF(K10="","",INDIRECT(CONCATENATE("Lifting!AA",MATCH(B10,Lifting!$AF:$AF,0)))))</f>
      </c>
      <c r="O10" s="146">
        <f ca="1">IF(OR($L$7="Best Bench",$L$7="Best Deadlift",$L$7="Best Deadlift"),"",IF(K10="","",INDIRECT(CONCATENATE("Lifting!AB",MATCH(B10,Lifting!$AF:$AF,0)))))</f>
      </c>
      <c r="P10" s="139">
        <f ca="1">IF(OR($B$9=1,K10=""),"",INDIRECT(CONCATENATE(CONCATENATE("Lifting!",IF($B$9=2,"AC","AD"),MATCH(B10,Lifting!$AF:$AF,0)))))</f>
      </c>
      <c r="R10" s="135"/>
      <c r="S10" s="136"/>
      <c r="T10" s="136"/>
      <c r="U10" s="136"/>
      <c r="V10" s="136"/>
      <c r="W10" s="136"/>
      <c r="X10" s="136"/>
      <c r="Y10" s="141"/>
      <c r="Z10" s="141"/>
      <c r="AA10" s="136"/>
      <c r="AB10" s="136"/>
      <c r="AC10" s="135"/>
      <c r="AD10" s="135"/>
      <c r="AH10" s="149"/>
    </row>
    <row r="11" spans="1:34" s="140" customFormat="1" ht="36" customHeight="1">
      <c r="A11" s="145"/>
      <c r="B11" s="134" t="str">
        <f>CONCATENATE(J11,"-",$A$6,IF($B$9=1,CONCATENATE("-",IF($J$7="SHW",$J$7,ROUND($J$7,1))),""))</f>
        <v>2-FO-181</v>
      </c>
      <c r="C11" s="133"/>
      <c r="D11" s="133"/>
      <c r="E11" s="133"/>
      <c r="F11" s="133"/>
      <c r="G11" s="133"/>
      <c r="H11" s="133"/>
      <c r="I11" s="133"/>
      <c r="J11" s="146">
        <v>2</v>
      </c>
      <c r="K11" s="147">
        <f ca="1">IF(ISERROR(INDIRECT(CONCATENATE("Lifting!C",MATCH(B11,Lifting!$AF:$AF,0)))),"",INDIRECT(CONCATENATE("Lifting!C",MATCH(B11,Lifting!$AF:$AF,0))))</f>
      </c>
      <c r="L11" s="146">
        <f ca="1">IF(OR($L$7="Best Bench",$L$7="Best Deadlift",$L$7="Push Pull Total"),"",IF(K11="","",INDIRECT(CONCATENATE("Lifting!O",MATCH(B11,Lifting!$AF:$AF,0)))))</f>
      </c>
      <c r="M11" s="146">
        <f ca="1">IF(OR($L$7="Best Squat",$L$7="Best Deadlift"),"",IF(K11="","",INDIRECT(CONCATENATE("Lifting!U",MATCH(B11,Lifting!$AF:$AF,0)))))</f>
      </c>
      <c r="N11" s="146">
        <f ca="1">IF(OR($L$7="Best Bench",$L$7="Best Squat"),"",IF(K11="","",INDIRECT(CONCATENATE("Lifting!AA",MATCH(B11,Lifting!$AF:$AF,0)))))</f>
      </c>
      <c r="O11" s="146">
        <f ca="1">IF(OR($L$7="Best Bench",$L$7="Best Deadlift",$L$7="Best Deadlift"),"",IF(K11="","",INDIRECT(CONCATENATE("Lifting!AB",MATCH(B11,Lifting!$AF:$AF,0)))))</f>
      </c>
      <c r="P11" s="139">
        <f ca="1">IF(OR($B$9=1,K11=""),"",INDIRECT(CONCATENATE(CONCATENATE("Lifting!",IF($B$9=2,"AC","AD"),MATCH(B11,Lifting!$AF:$AF,0)))))</f>
      </c>
      <c r="R11" s="135"/>
      <c r="S11" s="136"/>
      <c r="T11" s="136"/>
      <c r="U11" s="136"/>
      <c r="V11" s="136"/>
      <c r="W11" s="136"/>
      <c r="X11" s="136"/>
      <c r="Y11" s="141"/>
      <c r="Z11" s="141"/>
      <c r="AA11" s="136"/>
      <c r="AB11" s="136"/>
      <c r="AC11" s="135"/>
      <c r="AD11" s="135"/>
      <c r="AH11" s="149"/>
    </row>
    <row r="12" spans="1:34" s="140" customFormat="1" ht="36" customHeight="1">
      <c r="A12" s="145"/>
      <c r="B12" s="134" t="str">
        <f>CONCATENATE(J12,"-",$A$6,IF($B$9=1,CONCATENATE("-",IF($J$7="SHW",$J$7,ROUND($J$7,1))),""))</f>
        <v>3-FO-181</v>
      </c>
      <c r="C12" s="133"/>
      <c r="D12" s="133"/>
      <c r="E12" s="133"/>
      <c r="F12" s="133"/>
      <c r="G12" s="133"/>
      <c r="H12" s="133"/>
      <c r="I12" s="133"/>
      <c r="J12" s="146">
        <v>3</v>
      </c>
      <c r="K12" s="147">
        <f ca="1">IF(ISERROR(INDIRECT(CONCATENATE("Lifting!C",MATCH(B12,Lifting!$AF:$AF,0)))),"",INDIRECT(CONCATENATE("Lifting!C",MATCH(B12,Lifting!$AF:$AF,0))))</f>
      </c>
      <c r="L12" s="146">
        <f ca="1">IF(OR($L$7="Best Bench",$L$7="Best Deadlift",$L$7="Push Pull Total"),"",IF(K12="","",INDIRECT(CONCATENATE("Lifting!O",MATCH(B12,Lifting!$AF:$AF,0)))))</f>
      </c>
      <c r="M12" s="146">
        <f ca="1">IF(OR($L$7="Best Squat",$L$7="Best Deadlift"),"",IF(K12="","",INDIRECT(CONCATENATE("Lifting!U",MATCH(B12,Lifting!$AF:$AF,0)))))</f>
      </c>
      <c r="N12" s="146">
        <f ca="1">IF(OR($L$7="Best Bench",$L$7="Best Squat"),"",IF(K12="","",INDIRECT(CONCATENATE("Lifting!AA",MATCH(B12,Lifting!$AF:$AF,0)))))</f>
      </c>
      <c r="O12" s="146">
        <f ca="1">IF(OR($L$7="Best Bench",$L$7="Best Deadlift",$L$7="Best Deadlift"),"",IF(K12="","",INDIRECT(CONCATENATE("Lifting!AB",MATCH(B12,Lifting!$AF:$AF,0)))))</f>
      </c>
      <c r="P12" s="139">
        <f ca="1">IF(OR($B$9=1,K12=""),"",INDIRECT(CONCATENATE(CONCATENATE("Lifting!",IF($B$9=2,"AC","AD"),MATCH(B12,Lifting!$AF:$AF,0)))))</f>
      </c>
      <c r="R12" s="135"/>
      <c r="S12" s="136"/>
      <c r="T12" s="136"/>
      <c r="U12" s="136"/>
      <c r="V12" s="136"/>
      <c r="W12" s="136"/>
      <c r="X12" s="136"/>
      <c r="Y12" s="141"/>
      <c r="Z12" s="141"/>
      <c r="AA12" s="136"/>
      <c r="AB12" s="136"/>
      <c r="AC12" s="135"/>
      <c r="AD12" s="135"/>
      <c r="AH12" s="149"/>
    </row>
    <row r="13" spans="1:34" s="140" customFormat="1" ht="36" customHeight="1">
      <c r="A13" s="145"/>
      <c r="B13" s="134" t="str">
        <f>CONCATENATE(J13,"-",$A$6,IF($B$9=1,CONCATENATE("-",IF($J$7="SHW",$J$7,ROUND($J$7,1))),""))</f>
        <v>4-FO-181</v>
      </c>
      <c r="C13" s="133"/>
      <c r="D13" s="133"/>
      <c r="E13" s="133"/>
      <c r="F13" s="133"/>
      <c r="G13" s="133"/>
      <c r="H13" s="133"/>
      <c r="I13" s="133"/>
      <c r="J13" s="146">
        <v>4</v>
      </c>
      <c r="K13" s="147">
        <f ca="1">IF(ISERROR(INDIRECT(CONCATENATE("Lifting!C",MATCH(B13,Lifting!$AF:$AF,0)))),"",INDIRECT(CONCATENATE("Lifting!C",MATCH(B13,Lifting!$AF:$AF,0))))</f>
      </c>
      <c r="L13" s="146">
        <f ca="1">IF(OR($L$7="Best Bench",$L$7="Best Deadlift",$L$7="Push Pull Total"),"",IF(K13="","",INDIRECT(CONCATENATE("Lifting!O",MATCH(B13,Lifting!$AF:$AF,0)))))</f>
      </c>
      <c r="M13" s="146">
        <f ca="1">IF(OR($L$7="Best Squat",$L$7="Best Deadlift"),"",IF(K13="","",INDIRECT(CONCATENATE("Lifting!U",MATCH(B13,Lifting!$AF:$AF,0)))))</f>
      </c>
      <c r="N13" s="146">
        <f ca="1">IF(OR($L$7="Best Bench",$L$7="Best Squat"),"",IF(K13="","",INDIRECT(CONCATENATE("Lifting!AA",MATCH(B13,Lifting!$AF:$AF,0)))))</f>
      </c>
      <c r="O13" s="146">
        <f ca="1">IF(OR($L$7="Best Bench",$L$7="Best Deadlift",$L$7="Best Deadlift"),"",IF(K13="","",INDIRECT(CONCATENATE("Lifting!AB",MATCH(B13,Lifting!$AF:$AF,0)))))</f>
      </c>
      <c r="P13" s="139">
        <f ca="1">IF(OR($B$9=1,K13=""),"",INDIRECT(CONCATENATE(CONCATENATE("Lifting!",IF($B$9=2,"AC","AD"),MATCH(B13,Lifting!$AF:$AF,0)))))</f>
      </c>
      <c r="R13" s="135"/>
      <c r="S13" s="136"/>
      <c r="T13" s="136"/>
      <c r="U13" s="136"/>
      <c r="V13" s="136"/>
      <c r="W13" s="136"/>
      <c r="X13" s="136"/>
      <c r="Y13" s="141"/>
      <c r="Z13" s="141"/>
      <c r="AA13" s="136"/>
      <c r="AB13" s="136"/>
      <c r="AC13" s="135"/>
      <c r="AD13" s="135"/>
      <c r="AH13" s="149"/>
    </row>
    <row r="14" spans="1:34" s="140" customFormat="1" ht="36" customHeight="1">
      <c r="A14" s="145"/>
      <c r="B14" s="134" t="str">
        <f>CONCATENATE(J14,"-",$A$6,IF($B$9=1,CONCATENATE("-",IF($J$7="SHW",$J$7,ROUND($J$7,1))),""))</f>
        <v>5-FO-181</v>
      </c>
      <c r="C14" s="133"/>
      <c r="D14" s="133"/>
      <c r="E14" s="133"/>
      <c r="F14" s="133"/>
      <c r="G14" s="133"/>
      <c r="H14" s="133"/>
      <c r="I14" s="133"/>
      <c r="J14" s="146">
        <v>5</v>
      </c>
      <c r="K14" s="147">
        <f ca="1">IF(ISERROR(INDIRECT(CONCATENATE("Lifting!C",MATCH(B14,Lifting!$AF:$AF,0)))),"",INDIRECT(CONCATENATE("Lifting!C",MATCH(B14,Lifting!$AF:$AF,0))))</f>
      </c>
      <c r="L14" s="146">
        <f ca="1">IF(OR($L$7="Best Bench",$L$7="Best Deadlift",$L$7="Push Pull Total"),"",IF(K14="","",INDIRECT(CONCATENATE("Lifting!O",MATCH(B14,Lifting!$AF:$AF,0)))))</f>
      </c>
      <c r="M14" s="146">
        <f ca="1">IF(OR($L$7="Best Squat",$L$7="Best Deadlift"),"",IF(K14="","",INDIRECT(CONCATENATE("Lifting!U",MATCH(B14,Lifting!$AF:$AF,0)))))</f>
      </c>
      <c r="N14" s="146">
        <f ca="1">IF(OR($L$7="Best Bench",$L$7="Best Squat"),"",IF(K14="","",INDIRECT(CONCATENATE("Lifting!AA",MATCH(B14,Lifting!$AF:$AF,0)))))</f>
      </c>
      <c r="O14" s="146">
        <f ca="1">IF(OR($L$7="Best Bench",$L$7="Best Deadlift",$L$7="Best Deadlift"),"",IF(K14="","",INDIRECT(CONCATENATE("Lifting!AB",MATCH(B14,Lifting!$AF:$AF,0)))))</f>
      </c>
      <c r="P14" s="139">
        <f ca="1">IF(OR($B$9=1,K14=""),"",INDIRECT(CONCATENATE(CONCATENATE("Lifting!",IF($B$9=2,"AC","AD"),MATCH(B14,Lifting!$AF:$AF,0)))))</f>
      </c>
      <c r="R14" s="135"/>
      <c r="S14" s="136"/>
      <c r="T14" s="136"/>
      <c r="U14" s="136"/>
      <c r="V14" s="136"/>
      <c r="W14" s="136"/>
      <c r="X14" s="136"/>
      <c r="Y14" s="141"/>
      <c r="Z14" s="141"/>
      <c r="AA14" s="136"/>
      <c r="AB14" s="136"/>
      <c r="AC14" s="135"/>
      <c r="AD14" s="135"/>
      <c r="AH14" s="149"/>
    </row>
    <row r="15" spans="1:34" s="140" customFormat="1" ht="36" customHeight="1">
      <c r="A15" s="145"/>
      <c r="B15" s="134"/>
      <c r="C15" s="133"/>
      <c r="D15" s="133"/>
      <c r="E15" s="133"/>
      <c r="F15" s="133"/>
      <c r="G15" s="133"/>
      <c r="H15" s="133"/>
      <c r="I15" s="133"/>
      <c r="J15" s="150"/>
      <c r="K15" s="151"/>
      <c r="L15" s="150"/>
      <c r="M15" s="150"/>
      <c r="N15" s="150"/>
      <c r="O15" s="150"/>
      <c r="P15" s="152"/>
      <c r="R15" s="135"/>
      <c r="S15" s="136"/>
      <c r="T15" s="136"/>
      <c r="U15" s="136"/>
      <c r="V15" s="136"/>
      <c r="W15" s="136"/>
      <c r="X15" s="136"/>
      <c r="Y15" s="141"/>
      <c r="Z15" s="141"/>
      <c r="AA15" s="136"/>
      <c r="AB15" s="136"/>
      <c r="AC15" s="135"/>
      <c r="AD15" s="135"/>
      <c r="AH15" s="149"/>
    </row>
    <row r="16" spans="1:30" s="140" customFormat="1" ht="36" customHeight="1">
      <c r="A16" s="145"/>
      <c r="B16" s="134"/>
      <c r="C16" s="133"/>
      <c r="D16" s="133"/>
      <c r="E16" s="133"/>
      <c r="F16" s="133"/>
      <c r="G16" s="133"/>
      <c r="H16" s="133"/>
      <c r="I16" s="133"/>
      <c r="J16" s="150"/>
      <c r="K16" s="151"/>
      <c r="L16" s="150"/>
      <c r="M16" s="150"/>
      <c r="N16" s="150"/>
      <c r="O16" s="150"/>
      <c r="P16" s="152"/>
      <c r="R16" s="135"/>
      <c r="S16" s="136"/>
      <c r="T16" s="136"/>
      <c r="U16" s="136"/>
      <c r="V16" s="136"/>
      <c r="W16" s="136"/>
      <c r="X16" s="136"/>
      <c r="Y16" s="141"/>
      <c r="Z16" s="141"/>
      <c r="AA16" s="136"/>
      <c r="AB16" s="136"/>
      <c r="AC16" s="135"/>
      <c r="AD16" s="135"/>
    </row>
    <row r="17" spans="1:30" s="140" customFormat="1" ht="36" customHeight="1">
      <c r="A17" s="145"/>
      <c r="B17" s="134"/>
      <c r="C17" s="133"/>
      <c r="D17" s="133"/>
      <c r="E17" s="133"/>
      <c r="F17" s="133"/>
      <c r="G17" s="133"/>
      <c r="H17" s="133"/>
      <c r="I17" s="133"/>
      <c r="J17" s="150"/>
      <c r="K17" s="151"/>
      <c r="L17" s="150"/>
      <c r="M17" s="150"/>
      <c r="N17" s="150"/>
      <c r="O17" s="150"/>
      <c r="P17" s="152"/>
      <c r="R17" s="135"/>
      <c r="S17" s="136"/>
      <c r="T17" s="136"/>
      <c r="U17" s="136"/>
      <c r="V17" s="136"/>
      <c r="W17" s="136"/>
      <c r="X17" s="136"/>
      <c r="Y17" s="141"/>
      <c r="Z17" s="141"/>
      <c r="AA17" s="136"/>
      <c r="AB17" s="136"/>
      <c r="AC17" s="135"/>
      <c r="AD17" s="135"/>
    </row>
    <row r="18" spans="1:30" s="140" customFormat="1" ht="36" customHeight="1">
      <c r="A18" s="145"/>
      <c r="B18" s="134"/>
      <c r="C18" s="133"/>
      <c r="D18" s="133"/>
      <c r="E18" s="133"/>
      <c r="F18" s="133"/>
      <c r="G18" s="133"/>
      <c r="H18" s="133"/>
      <c r="I18" s="133"/>
      <c r="J18" s="150"/>
      <c r="K18" s="151"/>
      <c r="L18" s="150"/>
      <c r="M18" s="150"/>
      <c r="N18" s="150"/>
      <c r="O18" s="150"/>
      <c r="P18" s="152"/>
      <c r="R18" s="135"/>
      <c r="S18" s="136"/>
      <c r="T18" s="136"/>
      <c r="U18" s="136"/>
      <c r="V18" s="136"/>
      <c r="W18" s="136"/>
      <c r="X18" s="136"/>
      <c r="Y18" s="141"/>
      <c r="Z18" s="141"/>
      <c r="AA18" s="136"/>
      <c r="AB18" s="136"/>
      <c r="AC18" s="135"/>
      <c r="AD18" s="135"/>
    </row>
    <row r="19" spans="1:30" s="140" customFormat="1" ht="36" customHeight="1">
      <c r="A19" s="145"/>
      <c r="B19" s="134"/>
      <c r="C19" s="133"/>
      <c r="D19" s="133"/>
      <c r="E19" s="133"/>
      <c r="F19" s="133"/>
      <c r="G19" s="133"/>
      <c r="H19" s="133"/>
      <c r="I19" s="133"/>
      <c r="J19" s="150"/>
      <c r="K19" s="151"/>
      <c r="L19" s="150"/>
      <c r="M19" s="150"/>
      <c r="N19" s="150"/>
      <c r="O19" s="150"/>
      <c r="P19" s="152"/>
      <c r="R19" s="135"/>
      <c r="S19" s="136"/>
      <c r="T19" s="136"/>
      <c r="U19" s="136"/>
      <c r="V19" s="136"/>
      <c r="W19" s="136"/>
      <c r="X19" s="136"/>
      <c r="Y19" s="141"/>
      <c r="Z19" s="141"/>
      <c r="AA19" s="136"/>
      <c r="AB19" s="136"/>
      <c r="AC19" s="135"/>
      <c r="AD19" s="135"/>
    </row>
    <row r="20" spans="1:30" s="140" customFormat="1" ht="36" customHeight="1">
      <c r="A20" s="145"/>
      <c r="B20" s="134"/>
      <c r="C20" s="133"/>
      <c r="D20" s="133"/>
      <c r="E20" s="133"/>
      <c r="F20" s="133"/>
      <c r="G20" s="133"/>
      <c r="H20" s="133"/>
      <c r="I20" s="133"/>
      <c r="J20" s="150"/>
      <c r="K20" s="151"/>
      <c r="L20" s="150"/>
      <c r="M20" s="150"/>
      <c r="N20" s="150"/>
      <c r="O20" s="150"/>
      <c r="P20" s="152"/>
      <c r="R20" s="135"/>
      <c r="S20" s="136"/>
      <c r="T20" s="136"/>
      <c r="U20" s="136"/>
      <c r="V20" s="136"/>
      <c r="W20" s="136"/>
      <c r="X20" s="136"/>
      <c r="Y20" s="141"/>
      <c r="Z20" s="141"/>
      <c r="AA20" s="136"/>
      <c r="AB20" s="136"/>
      <c r="AC20" s="135"/>
      <c r="AD20" s="135"/>
    </row>
    <row r="21" spans="1:30" s="140" customFormat="1" ht="36" customHeight="1">
      <c r="A21" s="145"/>
      <c r="B21" s="134"/>
      <c r="C21" s="133"/>
      <c r="D21" s="133"/>
      <c r="E21" s="133"/>
      <c r="F21" s="133"/>
      <c r="G21" s="133"/>
      <c r="H21" s="133"/>
      <c r="I21" s="133"/>
      <c r="J21" s="150"/>
      <c r="K21" s="151"/>
      <c r="L21" s="150"/>
      <c r="M21" s="150"/>
      <c r="N21" s="150"/>
      <c r="O21" s="150"/>
      <c r="P21" s="152"/>
      <c r="R21" s="135"/>
      <c r="S21" s="136"/>
      <c r="T21" s="136"/>
      <c r="U21" s="136"/>
      <c r="V21" s="136"/>
      <c r="W21" s="136"/>
      <c r="X21" s="136"/>
      <c r="Y21" s="141"/>
      <c r="Z21" s="141"/>
      <c r="AA21" s="136"/>
      <c r="AB21" s="136"/>
      <c r="AC21" s="135"/>
      <c r="AD21" s="135"/>
    </row>
    <row r="22" spans="1:30" s="140" customFormat="1" ht="36" customHeight="1">
      <c r="A22" s="145"/>
      <c r="B22" s="134"/>
      <c r="C22" s="153"/>
      <c r="D22" s="153"/>
      <c r="E22" s="153"/>
      <c r="F22" s="153"/>
      <c r="G22" s="153"/>
      <c r="H22" s="153"/>
      <c r="I22" s="153"/>
      <c r="J22" s="150"/>
      <c r="K22" s="151"/>
      <c r="L22" s="150"/>
      <c r="M22" s="150"/>
      <c r="N22" s="150"/>
      <c r="O22" s="150"/>
      <c r="P22" s="152"/>
      <c r="R22" s="135"/>
      <c r="S22" s="136"/>
      <c r="T22" s="136"/>
      <c r="U22" s="136"/>
      <c r="V22" s="136"/>
      <c r="W22" s="136"/>
      <c r="X22" s="136"/>
      <c r="Y22" s="141"/>
      <c r="Z22" s="141"/>
      <c r="AA22" s="136"/>
      <c r="AB22" s="136"/>
      <c r="AC22" s="135"/>
      <c r="AD22" s="135"/>
    </row>
    <row r="23" spans="1:30" s="140" customFormat="1" ht="36" customHeight="1">
      <c r="A23" s="145"/>
      <c r="B23" s="134"/>
      <c r="C23" s="153"/>
      <c r="D23" s="153"/>
      <c r="E23" s="153"/>
      <c r="F23" s="153"/>
      <c r="G23" s="153"/>
      <c r="H23" s="153"/>
      <c r="I23" s="153"/>
      <c r="J23" s="150"/>
      <c r="K23" s="151"/>
      <c r="L23" s="150"/>
      <c r="M23" s="150"/>
      <c r="N23" s="150"/>
      <c r="O23" s="150"/>
      <c r="P23" s="152"/>
      <c r="R23" s="135"/>
      <c r="S23" s="136"/>
      <c r="T23" s="136"/>
      <c r="U23" s="136"/>
      <c r="V23" s="136"/>
      <c r="W23" s="136"/>
      <c r="X23" s="136"/>
      <c r="Y23" s="141"/>
      <c r="Z23" s="141"/>
      <c r="AA23" s="136"/>
      <c r="AB23" s="136"/>
      <c r="AC23" s="135"/>
      <c r="AD23" s="135"/>
    </row>
    <row r="24" spans="1:30" s="140" customFormat="1" ht="36" customHeight="1">
      <c r="A24" s="145"/>
      <c r="B24" s="134"/>
      <c r="C24" s="153"/>
      <c r="D24" s="153"/>
      <c r="E24" s="153"/>
      <c r="F24" s="153"/>
      <c r="G24" s="153"/>
      <c r="H24" s="153"/>
      <c r="I24" s="153"/>
      <c r="J24" s="150"/>
      <c r="K24" s="151"/>
      <c r="L24" s="150"/>
      <c r="M24" s="150"/>
      <c r="N24" s="150"/>
      <c r="O24" s="150"/>
      <c r="P24" s="152"/>
      <c r="R24" s="135"/>
      <c r="S24" s="136"/>
      <c r="T24" s="136"/>
      <c r="U24" s="136"/>
      <c r="V24" s="136"/>
      <c r="W24" s="136"/>
      <c r="X24" s="136"/>
      <c r="Y24" s="141"/>
      <c r="Z24" s="141"/>
      <c r="AA24" s="136"/>
      <c r="AB24" s="136"/>
      <c r="AC24" s="135"/>
      <c r="AD24" s="135"/>
    </row>
    <row r="25" spans="1:30" s="140" customFormat="1" ht="36" customHeight="1">
      <c r="A25" s="145"/>
      <c r="B25" s="134"/>
      <c r="C25" s="153"/>
      <c r="D25" s="153"/>
      <c r="E25" s="153"/>
      <c r="F25" s="153"/>
      <c r="G25" s="153"/>
      <c r="H25" s="153"/>
      <c r="I25" s="153"/>
      <c r="J25" s="150"/>
      <c r="K25" s="151"/>
      <c r="L25" s="150"/>
      <c r="M25" s="150"/>
      <c r="N25" s="150"/>
      <c r="O25" s="150"/>
      <c r="P25" s="152"/>
      <c r="R25" s="135"/>
      <c r="S25" s="136"/>
      <c r="T25" s="136"/>
      <c r="U25" s="136"/>
      <c r="V25" s="136"/>
      <c r="W25" s="136"/>
      <c r="X25" s="136"/>
      <c r="Y25" s="141"/>
      <c r="Z25" s="141"/>
      <c r="AA25" s="136"/>
      <c r="AB25" s="136"/>
      <c r="AC25" s="135"/>
      <c r="AD25" s="135"/>
    </row>
    <row r="26" spans="1:30" s="140" customFormat="1" ht="36" customHeight="1">
      <c r="A26" s="145"/>
      <c r="B26" s="134"/>
      <c r="C26" s="153"/>
      <c r="D26" s="153"/>
      <c r="E26" s="153"/>
      <c r="F26" s="153"/>
      <c r="G26" s="153"/>
      <c r="H26" s="153"/>
      <c r="I26" s="153"/>
      <c r="J26" s="150"/>
      <c r="K26" s="151"/>
      <c r="L26" s="150"/>
      <c r="M26" s="150"/>
      <c r="N26" s="150"/>
      <c r="O26" s="150"/>
      <c r="P26" s="152"/>
      <c r="R26" s="135"/>
      <c r="S26" s="136"/>
      <c r="T26" s="136"/>
      <c r="U26" s="136"/>
      <c r="V26" s="136"/>
      <c r="W26" s="136"/>
      <c r="X26" s="136"/>
      <c r="Y26" s="141"/>
      <c r="Z26" s="141"/>
      <c r="AA26" s="136"/>
      <c r="AB26" s="136"/>
      <c r="AC26" s="135"/>
      <c r="AD26" s="135"/>
    </row>
    <row r="27" spans="1:30" s="140" customFormat="1" ht="36" customHeight="1">
      <c r="A27" s="145"/>
      <c r="B27" s="134"/>
      <c r="C27" s="153"/>
      <c r="D27" s="153"/>
      <c r="E27" s="153"/>
      <c r="F27" s="153"/>
      <c r="G27" s="153"/>
      <c r="H27" s="153"/>
      <c r="I27" s="153"/>
      <c r="J27" s="150"/>
      <c r="K27" s="151"/>
      <c r="L27" s="150"/>
      <c r="M27" s="150"/>
      <c r="N27" s="150"/>
      <c r="O27" s="150"/>
      <c r="P27" s="152"/>
      <c r="R27" s="135"/>
      <c r="S27" s="136"/>
      <c r="T27" s="136"/>
      <c r="U27" s="136"/>
      <c r="V27" s="136"/>
      <c r="W27" s="136"/>
      <c r="X27" s="136"/>
      <c r="Y27" s="141"/>
      <c r="Z27" s="141"/>
      <c r="AA27" s="136"/>
      <c r="AB27" s="136"/>
      <c r="AC27" s="135"/>
      <c r="AD27" s="135"/>
    </row>
    <row r="28" spans="1:30" s="140" customFormat="1" ht="36" customHeight="1">
      <c r="A28" s="145"/>
      <c r="B28" s="134"/>
      <c r="C28" s="153"/>
      <c r="D28" s="153"/>
      <c r="E28" s="153"/>
      <c r="F28" s="153"/>
      <c r="G28" s="153"/>
      <c r="H28" s="153"/>
      <c r="I28" s="153"/>
      <c r="J28" s="150"/>
      <c r="K28" s="151"/>
      <c r="L28" s="150"/>
      <c r="M28" s="150"/>
      <c r="N28" s="150"/>
      <c r="O28" s="150"/>
      <c r="P28" s="152"/>
      <c r="R28" s="135"/>
      <c r="S28" s="136"/>
      <c r="T28" s="136"/>
      <c r="U28" s="136"/>
      <c r="V28" s="136"/>
      <c r="W28" s="136"/>
      <c r="X28" s="136"/>
      <c r="Y28" s="141"/>
      <c r="Z28" s="141"/>
      <c r="AA28" s="136"/>
      <c r="AB28" s="136"/>
      <c r="AC28" s="135"/>
      <c r="AD28" s="135"/>
    </row>
    <row r="29" spans="1:30" s="140" customFormat="1" ht="36" customHeight="1">
      <c r="A29" s="145"/>
      <c r="B29" s="134"/>
      <c r="C29" s="153"/>
      <c r="D29" s="153"/>
      <c r="E29" s="153"/>
      <c r="F29" s="153"/>
      <c r="G29" s="153"/>
      <c r="H29" s="153"/>
      <c r="I29" s="153"/>
      <c r="J29" s="150"/>
      <c r="K29" s="151"/>
      <c r="L29" s="150"/>
      <c r="M29" s="150"/>
      <c r="N29" s="150"/>
      <c r="O29" s="150"/>
      <c r="P29" s="152"/>
      <c r="R29" s="135"/>
      <c r="S29" s="136"/>
      <c r="T29" s="136"/>
      <c r="U29" s="136"/>
      <c r="V29" s="136"/>
      <c r="W29" s="136"/>
      <c r="X29" s="136"/>
      <c r="Y29" s="141"/>
      <c r="Z29" s="141"/>
      <c r="AA29" s="136"/>
      <c r="AB29" s="136"/>
      <c r="AC29" s="135"/>
      <c r="AD29" s="135"/>
    </row>
    <row r="30" spans="25:26" ht="12.75">
      <c r="Y30" s="141"/>
      <c r="Z30" s="141"/>
    </row>
    <row r="31" spans="25:26" ht="12.75">
      <c r="Y31" s="141"/>
      <c r="Z31" s="141"/>
    </row>
    <row r="32" spans="25:26" ht="12.75">
      <c r="Y32" s="141"/>
      <c r="Z32" s="141"/>
    </row>
    <row r="33" spans="25:26" ht="12.75">
      <c r="Y33" s="141"/>
      <c r="Z33" s="141"/>
    </row>
    <row r="34" spans="25:26" ht="12.75">
      <c r="Y34" s="141"/>
      <c r="Z34" s="141"/>
    </row>
    <row r="35" spans="25:26" ht="12.75">
      <c r="Y35" s="141"/>
      <c r="Z35" s="141"/>
    </row>
    <row r="36" spans="25:26" ht="12.75">
      <c r="Y36" s="141"/>
      <c r="Z36" s="141"/>
    </row>
    <row r="37" spans="25:26" ht="12.75">
      <c r="Y37" s="141"/>
      <c r="Z37" s="141"/>
    </row>
    <row r="38" spans="25:26" ht="12.75">
      <c r="Y38" s="141"/>
      <c r="Z38" s="141"/>
    </row>
    <row r="39" spans="25:26" ht="12.75">
      <c r="Y39" s="141"/>
      <c r="Z39" s="141"/>
    </row>
    <row r="40" spans="25:26" ht="12.75">
      <c r="Y40" s="141"/>
      <c r="Z40" s="141"/>
    </row>
    <row r="41" spans="25:26" ht="12.75">
      <c r="Y41" s="141"/>
      <c r="Z41" s="141"/>
    </row>
    <row r="42" spans="25:26" ht="12.75">
      <c r="Y42" s="141"/>
      <c r="Z42" s="141"/>
    </row>
    <row r="43" spans="25:26" ht="12.75">
      <c r="Y43" s="141"/>
      <c r="Z43" s="141"/>
    </row>
    <row r="44" spans="25:26" ht="12.75">
      <c r="Y44" s="141"/>
      <c r="Z44" s="141"/>
    </row>
    <row r="45" spans="25:26" ht="12.75">
      <c r="Y45" s="141"/>
      <c r="Z45" s="141"/>
    </row>
    <row r="46" spans="25:26" ht="12.75">
      <c r="Y46" s="141"/>
      <c r="Z46" s="141"/>
    </row>
    <row r="47" spans="25:26" ht="12.75">
      <c r="Y47" s="141"/>
      <c r="Z47" s="141"/>
    </row>
    <row r="48" spans="25:26" ht="12.75">
      <c r="Y48" s="141"/>
      <c r="Z48" s="141"/>
    </row>
    <row r="49" spans="25:26" ht="12.75">
      <c r="Y49" s="141"/>
      <c r="Z49" s="141"/>
    </row>
    <row r="50" spans="25:26" ht="12.75">
      <c r="Y50" s="141"/>
      <c r="Z50" s="141"/>
    </row>
    <row r="51" spans="25:26" ht="12.75">
      <c r="Y51" s="141"/>
      <c r="Z51" s="141"/>
    </row>
    <row r="52" spans="25:26" ht="12.75">
      <c r="Y52" s="141"/>
      <c r="Z52" s="141"/>
    </row>
    <row r="53" spans="25:26" ht="12.75">
      <c r="Y53" s="141"/>
      <c r="Z53" s="141"/>
    </row>
    <row r="54" spans="25:26" ht="12.75">
      <c r="Y54" s="141"/>
      <c r="Z54" s="141"/>
    </row>
    <row r="55" spans="25:26" ht="12.75">
      <c r="Y55" s="141"/>
      <c r="Z55" s="141"/>
    </row>
    <row r="56" spans="25:26" ht="12.75">
      <c r="Y56" s="141"/>
      <c r="Z56" s="141"/>
    </row>
    <row r="57" spans="25:26" ht="12.75">
      <c r="Y57" s="141"/>
      <c r="Z57" s="141"/>
    </row>
    <row r="58" spans="25:26" ht="12.75">
      <c r="Y58" s="141"/>
      <c r="Z58" s="141"/>
    </row>
    <row r="59" spans="25:26" ht="12.75">
      <c r="Y59" s="141"/>
      <c r="Z59" s="141"/>
    </row>
    <row r="60" spans="25:26" ht="12.75">
      <c r="Y60" s="141"/>
      <c r="Z60" s="141"/>
    </row>
    <row r="61" spans="25:26" ht="12.75">
      <c r="Y61" s="141"/>
      <c r="Z61" s="141"/>
    </row>
    <row r="62" spans="25:26" ht="12.75">
      <c r="Y62" s="141"/>
      <c r="Z62" s="141"/>
    </row>
    <row r="63" spans="25:26" ht="12.75">
      <c r="Y63" s="141"/>
      <c r="Z63" s="141"/>
    </row>
    <row r="64" spans="25:26" ht="12.75">
      <c r="Y64" s="141"/>
      <c r="Z64" s="141"/>
    </row>
    <row r="65" spans="25:26" ht="12.75">
      <c r="Y65" s="141"/>
      <c r="Z65" s="141"/>
    </row>
    <row r="66" spans="25:26" ht="12.75">
      <c r="Y66" s="141"/>
      <c r="Z66" s="141"/>
    </row>
    <row r="67" spans="25:26" ht="12.75">
      <c r="Y67" s="141"/>
      <c r="Z67" s="141"/>
    </row>
    <row r="68" spans="25:26" ht="12.75">
      <c r="Y68" s="141"/>
      <c r="Z68" s="141"/>
    </row>
    <row r="69" spans="25:26" ht="12.75">
      <c r="Y69" s="141"/>
      <c r="Z69" s="141"/>
    </row>
    <row r="70" spans="25:26" ht="12.75">
      <c r="Y70" s="141"/>
      <c r="Z70" s="141"/>
    </row>
    <row r="71" spans="25:26" ht="12.75">
      <c r="Y71" s="141"/>
      <c r="Z71" s="141"/>
    </row>
    <row r="72" spans="25:26" ht="12.75">
      <c r="Y72" s="141"/>
      <c r="Z72" s="141"/>
    </row>
    <row r="73" spans="25:26" ht="12.75">
      <c r="Y73" s="141"/>
      <c r="Z73" s="141"/>
    </row>
    <row r="74" spans="25:26" ht="12.75">
      <c r="Y74" s="141"/>
      <c r="Z74" s="141"/>
    </row>
    <row r="75" spans="25:26" ht="12.75">
      <c r="Y75" s="141"/>
      <c r="Z75" s="141"/>
    </row>
    <row r="76" spans="25:26" ht="12.75">
      <c r="Y76" s="141"/>
      <c r="Z76" s="141"/>
    </row>
    <row r="77" spans="25:26" ht="12.75">
      <c r="Y77" s="141"/>
      <c r="Z77" s="141"/>
    </row>
    <row r="78" spans="25:26" ht="12.75">
      <c r="Y78" s="141"/>
      <c r="Z78" s="141"/>
    </row>
    <row r="79" spans="25:26" ht="12.75">
      <c r="Y79" s="141"/>
      <c r="Z79" s="141"/>
    </row>
    <row r="80" spans="25:26" ht="12.75">
      <c r="Y80" s="141"/>
      <c r="Z80" s="141"/>
    </row>
    <row r="81" spans="25:26" ht="12.75">
      <c r="Y81" s="141"/>
      <c r="Z81" s="141"/>
    </row>
    <row r="82" spans="25:26" ht="12.75">
      <c r="Y82" s="141"/>
      <c r="Z82" s="141"/>
    </row>
    <row r="83" spans="25:26" ht="12.75">
      <c r="Y83" s="141"/>
      <c r="Z83" s="141"/>
    </row>
    <row r="84" spans="25:26" ht="12.75">
      <c r="Y84" s="141"/>
      <c r="Z84" s="141"/>
    </row>
    <row r="85" spans="25:26" ht="12.75">
      <c r="Y85" s="141"/>
      <c r="Z85" s="141"/>
    </row>
    <row r="86" spans="25:26" ht="12.75">
      <c r="Y86" s="141"/>
      <c r="Z86" s="141"/>
    </row>
    <row r="87" spans="25:26" ht="12.75">
      <c r="Y87" s="141"/>
      <c r="Z87" s="141"/>
    </row>
    <row r="88" spans="25:26" ht="12.75">
      <c r="Y88" s="141"/>
      <c r="Z88" s="141"/>
    </row>
    <row r="89" spans="25:26" ht="12.75">
      <c r="Y89" s="141"/>
      <c r="Z89" s="141"/>
    </row>
    <row r="90" spans="25:26" ht="12.75">
      <c r="Y90" s="141"/>
      <c r="Z90" s="141"/>
    </row>
    <row r="91" spans="25:26" ht="12.75">
      <c r="Y91" s="141"/>
      <c r="Z91" s="141"/>
    </row>
    <row r="92" spans="25:26" ht="12.75">
      <c r="Y92" s="141"/>
      <c r="Z92" s="141"/>
    </row>
    <row r="93" spans="25:26" ht="12.75">
      <c r="Y93" s="141"/>
      <c r="Z93" s="141"/>
    </row>
    <row r="94" spans="25:26" ht="12.75">
      <c r="Y94" s="141"/>
      <c r="Z94" s="141"/>
    </row>
    <row r="95" spans="25:26" ht="12.75">
      <c r="Y95" s="141"/>
      <c r="Z95" s="141"/>
    </row>
    <row r="96" spans="25:26" ht="12.75">
      <c r="Y96" s="141"/>
      <c r="Z96" s="141"/>
    </row>
    <row r="97" spans="25:26" ht="12.75">
      <c r="Y97" s="141"/>
      <c r="Z97" s="141"/>
    </row>
    <row r="98" spans="25:26" ht="12.75">
      <c r="Y98" s="141"/>
      <c r="Z98" s="141"/>
    </row>
    <row r="99" spans="25:26" ht="12.75">
      <c r="Y99" s="141"/>
      <c r="Z99" s="141"/>
    </row>
    <row r="100" spans="25:26" ht="12.75">
      <c r="Y100" s="141"/>
      <c r="Z100" s="141"/>
    </row>
    <row r="101" spans="25:26" ht="12.75">
      <c r="Y101" s="141"/>
      <c r="Z101" s="141"/>
    </row>
    <row r="102" spans="25:26" ht="12.75">
      <c r="Y102" s="141"/>
      <c r="Z102" s="141"/>
    </row>
    <row r="103" spans="25:26" ht="12.75">
      <c r="Y103" s="141"/>
      <c r="Z103" s="141"/>
    </row>
    <row r="104" spans="25:26" ht="12.75">
      <c r="Y104" s="141"/>
      <c r="Z104" s="141"/>
    </row>
  </sheetData>
  <sheetProtection/>
  <mergeCells count="3">
    <mergeCell ref="L7:O7"/>
    <mergeCell ref="J6:O6"/>
    <mergeCell ref="J2:P2"/>
  </mergeCells>
  <dataValidations count="4">
    <dataValidation allowBlank="1" showInputMessage="1" showErrorMessage="1" prompt="Don't delete this row.  It's OK to hide columns, change width or sort this sheet for easier printing." sqref="B2"/>
    <dataValidation type="list" allowBlank="1" showInputMessage="1" showErrorMessage="1" promptTitle="Mens/Womens Weight Classes" prompt="Make a selection from the Division menu first so the program can choose the Men's or Women's weight classes." sqref="J7">
      <formula1>INDIRECT($B$7)</formula1>
    </dataValidation>
    <dataValidation type="list" allowBlank="1" showInputMessage="1" showErrorMessage="1" sqref="J6">
      <formula1>INDIRECT($B$6)</formula1>
    </dataValidation>
    <dataValidation type="list" allowBlank="1" showInputMessage="1" showErrorMessage="1" sqref="L7:O7">
      <formula1>"PL Total, Best Squat, Best Bench, Best Deadlift, Push Pull Total"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B2:N28"/>
  <sheetViews>
    <sheetView zoomScalePageLayoutView="0" workbookViewId="0" topLeftCell="A1">
      <selection activeCell="B11" sqref="B11:N11"/>
    </sheetView>
  </sheetViews>
  <sheetFormatPr defaultColWidth="9.140625" defaultRowHeight="12.75"/>
  <sheetData>
    <row r="2" spans="2:14" ht="12.75">
      <c r="B2" s="370" t="s">
        <v>172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2:14" ht="12.75">
      <c r="B3" s="370" t="s">
        <v>173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</row>
    <row r="4" spans="2:14" ht="12.75">
      <c r="B4" s="370" t="s">
        <v>46</v>
      </c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</row>
    <row r="5" spans="2:14" ht="12.75"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</row>
    <row r="6" spans="2:14" ht="12.75">
      <c r="B6" s="370" t="s">
        <v>175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</row>
    <row r="7" spans="2:14" ht="12.75">
      <c r="B7" s="370" t="s">
        <v>174</v>
      </c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</row>
    <row r="8" spans="2:14" ht="12.75"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</row>
    <row r="9" spans="2:14" ht="12.75">
      <c r="B9" s="370" t="s">
        <v>47</v>
      </c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</row>
    <row r="10" spans="2:14" ht="12.75">
      <c r="B10" s="370" t="s">
        <v>177</v>
      </c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</row>
    <row r="11" spans="2:14" ht="12.75">
      <c r="B11" s="370" t="s">
        <v>48</v>
      </c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</row>
    <row r="12" spans="2:14" ht="12.75">
      <c r="B12" s="370" t="s">
        <v>176</v>
      </c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</row>
    <row r="13" spans="2:14" ht="12.75">
      <c r="B13" s="370" t="s">
        <v>49</v>
      </c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</row>
    <row r="14" ht="12.75">
      <c r="B14" s="10"/>
    </row>
    <row r="15" ht="12.75">
      <c r="B15" s="10" t="s">
        <v>50</v>
      </c>
    </row>
    <row r="16" ht="12.75">
      <c r="B16" s="10"/>
    </row>
    <row r="17" ht="12.75">
      <c r="B17" s="10" t="s">
        <v>51</v>
      </c>
    </row>
    <row r="18" ht="12.75">
      <c r="B18" t="s">
        <v>52</v>
      </c>
    </row>
    <row r="20" ht="12.75">
      <c r="B20" t="s">
        <v>53</v>
      </c>
    </row>
    <row r="21" spans="2:3" ht="12.75">
      <c r="B21" t="s">
        <v>54</v>
      </c>
      <c r="C21" s="11" t="s">
        <v>55</v>
      </c>
    </row>
    <row r="22" spans="2:3" ht="12.75">
      <c r="B22" t="s">
        <v>56</v>
      </c>
      <c r="C22" s="11" t="s">
        <v>57</v>
      </c>
    </row>
    <row r="24" ht="12.75">
      <c r="B24" t="s">
        <v>58</v>
      </c>
    </row>
    <row r="25" spans="2:3" ht="12.75">
      <c r="B25" t="s">
        <v>54</v>
      </c>
      <c r="C25" t="s">
        <v>59</v>
      </c>
    </row>
    <row r="26" spans="2:3" ht="12.75">
      <c r="B26" t="s">
        <v>56</v>
      </c>
      <c r="C26" t="s">
        <v>60</v>
      </c>
    </row>
    <row r="27" spans="2:3" ht="12.75">
      <c r="B27" t="s">
        <v>61</v>
      </c>
      <c r="C27" t="s">
        <v>75</v>
      </c>
    </row>
    <row r="28" ht="12.75">
      <c r="G28" s="10"/>
    </row>
  </sheetData>
  <sheetProtection/>
  <mergeCells count="12">
    <mergeCell ref="B6:N6"/>
    <mergeCell ref="B7:N7"/>
    <mergeCell ref="B2:N2"/>
    <mergeCell ref="B3:N3"/>
    <mergeCell ref="B4:N4"/>
    <mergeCell ref="B5:N5"/>
    <mergeCell ref="B8:N8"/>
    <mergeCell ref="B9:N9"/>
    <mergeCell ref="B13:N13"/>
    <mergeCell ref="B10:N10"/>
    <mergeCell ref="B11:N11"/>
    <mergeCell ref="B12:N12"/>
  </mergeCells>
  <hyperlinks>
    <hyperlink ref="C21" r:id="rId1" display="steinmark@aol.com"/>
    <hyperlink ref="C22" r:id="rId2" display="joe.marksteiner@ae.ge.com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260"/>
  <sheetViews>
    <sheetView showZeros="0" showOutlineSymbols="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1" sqref="K1"/>
    </sheetView>
  </sheetViews>
  <sheetFormatPr defaultColWidth="9.140625" defaultRowHeight="12.75" customHeight="1"/>
  <cols>
    <col min="1" max="1" width="9.7109375" style="191" customWidth="1"/>
    <col min="2" max="2" width="5.7109375" style="194" customWidth="1"/>
    <col min="3" max="3" width="0.13671875" style="195" customWidth="1"/>
    <col min="4" max="4" width="4.7109375" style="194" customWidth="1"/>
    <col min="5" max="5" width="4.7109375" style="195" customWidth="1"/>
    <col min="6" max="6" width="4.7109375" style="194" customWidth="1"/>
    <col min="7" max="7" width="4.7109375" style="195" customWidth="1"/>
    <col min="8" max="8" width="4.7109375" style="194" customWidth="1"/>
    <col min="9" max="9" width="4.7109375" style="195" customWidth="1"/>
    <col min="10" max="10" width="4.7109375" style="194" customWidth="1"/>
    <col min="11" max="11" width="7.28125" style="195" customWidth="1"/>
    <col min="12" max="13" width="9.140625" style="191" hidden="1" customWidth="1"/>
    <col min="14" max="14" width="0" style="191" hidden="1" customWidth="1"/>
    <col min="15" max="17" width="9.140625" style="191" hidden="1" customWidth="1"/>
    <col min="18" max="18" width="0" style="191" hidden="1" customWidth="1"/>
    <col min="19" max="16384" width="9.140625" style="191" customWidth="1"/>
  </cols>
  <sheetData>
    <row r="1" spans="1:13" s="185" customFormat="1" ht="25.5" customHeight="1">
      <c r="A1" s="181" t="s">
        <v>185</v>
      </c>
      <c r="B1" s="182">
        <v>4</v>
      </c>
      <c r="C1" s="183">
        <v>0</v>
      </c>
      <c r="D1" s="182">
        <v>0</v>
      </c>
      <c r="E1" s="183">
        <v>16</v>
      </c>
      <c r="F1" s="182">
        <v>2</v>
      </c>
      <c r="G1" s="183">
        <v>2</v>
      </c>
      <c r="H1" s="182">
        <v>4</v>
      </c>
      <c r="I1" s="183">
        <v>2</v>
      </c>
      <c r="J1" s="182">
        <v>2</v>
      </c>
      <c r="K1" s="183" t="s">
        <v>186</v>
      </c>
      <c r="L1" s="184">
        <f>K2+B2*B1+C2*C1+D2*D1+E2*E1+F2*F1+G2*G1+H2*H1+I2*I1+J2*J1</f>
        <v>630</v>
      </c>
      <c r="M1" s="184"/>
    </row>
    <row r="2" spans="1:17" ht="12.75" customHeight="1">
      <c r="A2" s="186" t="s">
        <v>76</v>
      </c>
      <c r="B2" s="187">
        <f>IF($A$2="Kilos",50,110)</f>
        <v>50</v>
      </c>
      <c r="C2" s="188">
        <f>IF($A$2="Kilos",45,100)</f>
        <v>45</v>
      </c>
      <c r="D2" s="187">
        <f>IF($A$2="Kilos",25,55)</f>
        <v>25</v>
      </c>
      <c r="E2" s="188">
        <f>IF($A$2="Kilos",20,45)</f>
        <v>20</v>
      </c>
      <c r="F2" s="187">
        <f>IF($A$2="Kilos",15,35)</f>
        <v>15</v>
      </c>
      <c r="G2" s="188">
        <f>IF($A$2="Kilos",10,25)</f>
        <v>10</v>
      </c>
      <c r="H2" s="187">
        <f>IF($A$2="Kilos",5,10)</f>
        <v>5</v>
      </c>
      <c r="I2" s="188">
        <f>IF($A$2="Kilos",2.5,5)</f>
        <v>2.5</v>
      </c>
      <c r="J2" s="187">
        <f>IF($A$2="Kilos",1.25,2.5)</f>
        <v>1.25</v>
      </c>
      <c r="K2" s="189">
        <v>32.5</v>
      </c>
      <c r="L2" s="190" t="s">
        <v>187</v>
      </c>
      <c r="M2" s="190"/>
      <c r="O2" s="191">
        <f>IF($A$2="Pounds",P2,Q2)</f>
        <v>20</v>
      </c>
      <c r="P2" s="191">
        <v>45</v>
      </c>
      <c r="Q2" s="191">
        <v>20</v>
      </c>
    </row>
    <row r="3" spans="1:17" ht="12.75" customHeight="1">
      <c r="A3" s="192" t="s">
        <v>188</v>
      </c>
      <c r="B3" s="187"/>
      <c r="C3" s="188"/>
      <c r="D3" s="187"/>
      <c r="E3" s="188"/>
      <c r="F3" s="187"/>
      <c r="G3" s="188"/>
      <c r="H3" s="187"/>
      <c r="I3" s="188"/>
      <c r="J3" s="187"/>
      <c r="K3" s="188"/>
      <c r="L3" s="190"/>
      <c r="M3" s="190" t="s">
        <v>189</v>
      </c>
      <c r="O3" s="191">
        <f>IF($A$2="Pounds",P3,Q3)</f>
        <v>22.5</v>
      </c>
      <c r="P3" s="191">
        <v>50</v>
      </c>
      <c r="Q3" s="191">
        <v>22.5</v>
      </c>
    </row>
    <row r="4" spans="1:17" ht="12.75" customHeight="1">
      <c r="A4" s="192">
        <f>IF(M4+$K$2&gt;$L$1,0,M4+$K$2)</f>
        <v>32.5</v>
      </c>
      <c r="B4" s="187">
        <f>IF(A4=0,0,MIN($B$1/2,INT(M4/(2*$B$2))))</f>
        <v>0</v>
      </c>
      <c r="C4" s="188">
        <f>IF(A4=0,0,MIN($C$1/2,INT(($M4-2*$B4*$B$2)/(2*$C$2))))</f>
        <v>0</v>
      </c>
      <c r="D4" s="187">
        <f>IF(A4=0,0,MIN($D$1/2,INT(($M4-2*$B4*$B$2-2*$C4*$C$2)/(2*$D$2))))</f>
        <v>0</v>
      </c>
      <c r="E4" s="188">
        <f>IF(A4=0,0,MIN($E$1/2,INT(($M4-2*$B4*$B$2-2*$C4*$C$2-2*$D4*$D$2)/(2*$E$2))))</f>
        <v>0</v>
      </c>
      <c r="F4" s="187">
        <f>IF(A4=0,0,MIN($F$1/2,INT(($M4-2*$B4*$B$2-2*$C4*$C$2-2*$D4*$D$2-2*$E4*$E$2)/(2*$F$2))))</f>
        <v>0</v>
      </c>
      <c r="G4" s="188">
        <f>IF(A4=0,0,MIN($G$1/2,INT(($M4-2*$B4*$B$2-2*$C4*$C$2-2*$D4*$D$2-2*$E4*$E$2-2*$F4*$F$2)/(2*$G$2))))</f>
        <v>0</v>
      </c>
      <c r="H4" s="187">
        <f>IF(A4=0,0,MIN($H$1/2,INT(($M4-2*$B4*$B$2-2*$C4*$C$2-2*$D4*$D$2-2*$E4*$E$2-2*$F4*$F$2-2*$G4*$G$2)/(2*$H$2))))</f>
        <v>0</v>
      </c>
      <c r="I4" s="188">
        <f>IF(A4=0,0,MIN($I$1/2,INT(($M4-2*$B4*$B$2-2*$C4*$C$2-2*$D4*$D$2-2*$E4*$E$2-2*$F4*$F$2-2*$G4*$G$2-2*$H4*$H$2)/(2*$I$2))))</f>
        <v>0</v>
      </c>
      <c r="J4" s="187">
        <f>IF(A4=0,0,MIN($J$1/2,INT(($M4-2*$B4*$B$2-2*$C4*$C$2-2*$D4*$D$2-2*$E4*$E$2-2*$F4*$F$2-2*$G4*$G$2-2*$H4*$H$2-2*$I4*$I$2)/(2*$J$2))))</f>
        <v>0</v>
      </c>
      <c r="K4" s="188"/>
      <c r="L4" s="190">
        <v>0</v>
      </c>
      <c r="M4" s="193">
        <v>0</v>
      </c>
      <c r="N4" s="191">
        <f>IF($K$2+2*(B4*$B$2+C4*$C$2+D4*$D$2+E4*$E$2+F4*$F$2+G4*$G$2+H4*$H$2+I4*$I$2+J4*$J$2)=A4,"","Not enough weight for this load")</f>
      </c>
      <c r="O4" s="191">
        <f>IF($A$2="Pounds",P4,Q4)</f>
        <v>25</v>
      </c>
      <c r="P4" s="191">
        <v>55</v>
      </c>
      <c r="Q4" s="191">
        <v>25</v>
      </c>
    </row>
    <row r="5" spans="1:17" ht="12.75" customHeight="1">
      <c r="A5" s="192">
        <f aca="true" t="shared" si="0" ref="A5:A68">IF(M5+$K$2&gt;$L$1,0,M5+$K$2)</f>
        <v>35</v>
      </c>
      <c r="B5" s="187">
        <f aca="true" t="shared" si="1" ref="B5:B68">IF(A5=0,0,MIN($B$1/2,INT(M5/(2*$B$2))))</f>
        <v>0</v>
      </c>
      <c r="C5" s="188">
        <f aca="true" t="shared" si="2" ref="C5:C68">IF(A5=0,0,MIN($C$1/2,INT(($M5-2*$B5*$B$2)/(2*$C$2))))</f>
        <v>0</v>
      </c>
      <c r="D5" s="187">
        <f aca="true" t="shared" si="3" ref="D5:D68">IF(A5=0,0,MIN($D$1/2,INT(($M5-2*$B5*$B$2-2*$C5*$C$2)/(2*$D$2))))</f>
        <v>0</v>
      </c>
      <c r="E5" s="188">
        <f aca="true" t="shared" si="4" ref="E5:E68">IF(A5=0,0,MIN($E$1/2,INT(($M5-2*$B5*$B$2-2*$C5*$C$2-2*$D5*$D$2)/(2*$E$2))))</f>
        <v>0</v>
      </c>
      <c r="F5" s="187">
        <f aca="true" t="shared" si="5" ref="F5:F68">IF(A5=0,0,MIN($F$1/2,INT(($M5-2*$B5*$B$2-2*$C5*$C$2-2*$D5*$D$2-2*$E5*$E$2)/(2*$F$2))))</f>
        <v>0</v>
      </c>
      <c r="G5" s="188">
        <f aca="true" t="shared" si="6" ref="G5:G68">IF(A5=0,0,MIN($G$1/2,INT(($M5-2*$B5*$B$2-2*$C5*$C$2-2*$D5*$D$2-2*$E5*$E$2-2*$F5*$F$2)/(2*$G$2))))</f>
        <v>0</v>
      </c>
      <c r="H5" s="187">
        <f aca="true" t="shared" si="7" ref="H5:H68">IF(A5=0,0,MIN($H$1/2,INT(($M5-2*$B5*$B$2-2*$C5*$C$2-2*$D5*$D$2-2*$E5*$E$2-2*$F5*$F$2-2*$G5*$G$2)/(2*$H$2))))</f>
        <v>0</v>
      </c>
      <c r="I5" s="188">
        <f aca="true" t="shared" si="8" ref="I5:I68">IF(A5=0,0,MIN($I$1/2,INT(($M5-2*$B5*$B$2-2*$C5*$C$2-2*$D5*$D$2-2*$E5*$E$2-2*$F5*$F$2-2*$G5*$G$2-2*$H5*$H$2)/(2*$I$2))))</f>
        <v>0</v>
      </c>
      <c r="J5" s="187">
        <f aca="true" t="shared" si="9" ref="J5:J68">IF(A5=0,0,MIN($J$1/2,INT(($M5-2*$B5*$B$2-2*$C5*$C$2-2*$D5*$D$2-2*$E5*$E$2-2*$F5*$F$2-2*$G5*$G$2-2*$H5*$H$2-2*$I5*$I$2)/(2*$J$2))))</f>
        <v>1</v>
      </c>
      <c r="K5" s="188"/>
      <c r="L5" s="190">
        <v>1</v>
      </c>
      <c r="M5" s="190">
        <f aca="true" t="shared" si="10" ref="M5:M68">IF($A$2="Pounds",5*L5,2.5*L5)</f>
        <v>2.5</v>
      </c>
      <c r="O5" s="191">
        <f>IF($A$2="Pounds",P5,Q5)</f>
        <v>30</v>
      </c>
      <c r="P5" s="191">
        <v>65</v>
      </c>
      <c r="Q5" s="191">
        <v>30</v>
      </c>
    </row>
    <row r="6" spans="1:17" ht="12.75" customHeight="1">
      <c r="A6" s="192">
        <f t="shared" si="0"/>
        <v>37.5</v>
      </c>
      <c r="B6" s="187">
        <f t="shared" si="1"/>
        <v>0</v>
      </c>
      <c r="C6" s="188">
        <f t="shared" si="2"/>
        <v>0</v>
      </c>
      <c r="D6" s="187">
        <f t="shared" si="3"/>
        <v>0</v>
      </c>
      <c r="E6" s="188">
        <f t="shared" si="4"/>
        <v>0</v>
      </c>
      <c r="F6" s="187">
        <f t="shared" si="5"/>
        <v>0</v>
      </c>
      <c r="G6" s="188">
        <f t="shared" si="6"/>
        <v>0</v>
      </c>
      <c r="H6" s="187">
        <f t="shared" si="7"/>
        <v>0</v>
      </c>
      <c r="I6" s="188">
        <f t="shared" si="8"/>
        <v>1</v>
      </c>
      <c r="J6" s="187">
        <f t="shared" si="9"/>
        <v>0</v>
      </c>
      <c r="K6" s="188"/>
      <c r="L6" s="190">
        <v>2</v>
      </c>
      <c r="M6" s="190">
        <f t="shared" si="10"/>
        <v>5</v>
      </c>
      <c r="O6" s="191">
        <f>IF($A$2="Pounds",P6,Q6)</f>
        <v>32.5</v>
      </c>
      <c r="P6" s="191">
        <v>70</v>
      </c>
      <c r="Q6" s="191">
        <v>32.5</v>
      </c>
    </row>
    <row r="7" spans="1:13" ht="12.75" customHeight="1">
      <c r="A7" s="192">
        <f t="shared" si="0"/>
        <v>40</v>
      </c>
      <c r="B7" s="187">
        <f t="shared" si="1"/>
        <v>0</v>
      </c>
      <c r="C7" s="188">
        <f t="shared" si="2"/>
        <v>0</v>
      </c>
      <c r="D7" s="187">
        <f t="shared" si="3"/>
        <v>0</v>
      </c>
      <c r="E7" s="188">
        <f t="shared" si="4"/>
        <v>0</v>
      </c>
      <c r="F7" s="187">
        <f t="shared" si="5"/>
        <v>0</v>
      </c>
      <c r="G7" s="188">
        <f t="shared" si="6"/>
        <v>0</v>
      </c>
      <c r="H7" s="187">
        <f t="shared" si="7"/>
        <v>0</v>
      </c>
      <c r="I7" s="188">
        <f t="shared" si="8"/>
        <v>1</v>
      </c>
      <c r="J7" s="187">
        <f t="shared" si="9"/>
        <v>1</v>
      </c>
      <c r="K7" s="188"/>
      <c r="L7" s="190">
        <v>3</v>
      </c>
      <c r="M7" s="190">
        <f t="shared" si="10"/>
        <v>7.5</v>
      </c>
    </row>
    <row r="8" spans="1:13" ht="12.75" customHeight="1">
      <c r="A8" s="192">
        <f t="shared" si="0"/>
        <v>42.5</v>
      </c>
      <c r="B8" s="187">
        <f t="shared" si="1"/>
        <v>0</v>
      </c>
      <c r="C8" s="188">
        <f t="shared" si="2"/>
        <v>0</v>
      </c>
      <c r="D8" s="187">
        <f t="shared" si="3"/>
        <v>0</v>
      </c>
      <c r="E8" s="188">
        <f t="shared" si="4"/>
        <v>0</v>
      </c>
      <c r="F8" s="187">
        <f t="shared" si="5"/>
        <v>0</v>
      </c>
      <c r="G8" s="188">
        <f t="shared" si="6"/>
        <v>0</v>
      </c>
      <c r="H8" s="187">
        <f t="shared" si="7"/>
        <v>1</v>
      </c>
      <c r="I8" s="188">
        <f t="shared" si="8"/>
        <v>0</v>
      </c>
      <c r="J8" s="187">
        <f t="shared" si="9"/>
        <v>0</v>
      </c>
      <c r="K8" s="188"/>
      <c r="L8" s="190">
        <v>4</v>
      </c>
      <c r="M8" s="190">
        <f t="shared" si="10"/>
        <v>10</v>
      </c>
    </row>
    <row r="9" spans="1:13" ht="12.75" customHeight="1">
      <c r="A9" s="192">
        <f t="shared" si="0"/>
        <v>45</v>
      </c>
      <c r="B9" s="187">
        <f t="shared" si="1"/>
        <v>0</v>
      </c>
      <c r="C9" s="188">
        <f t="shared" si="2"/>
        <v>0</v>
      </c>
      <c r="D9" s="187">
        <f t="shared" si="3"/>
        <v>0</v>
      </c>
      <c r="E9" s="188">
        <f t="shared" si="4"/>
        <v>0</v>
      </c>
      <c r="F9" s="187">
        <f t="shared" si="5"/>
        <v>0</v>
      </c>
      <c r="G9" s="188">
        <f t="shared" si="6"/>
        <v>0</v>
      </c>
      <c r="H9" s="187">
        <f t="shared" si="7"/>
        <v>1</v>
      </c>
      <c r="I9" s="188">
        <f t="shared" si="8"/>
        <v>0</v>
      </c>
      <c r="J9" s="187">
        <f t="shared" si="9"/>
        <v>1</v>
      </c>
      <c r="K9" s="188"/>
      <c r="L9" s="190">
        <v>5</v>
      </c>
      <c r="M9" s="190">
        <f t="shared" si="10"/>
        <v>12.5</v>
      </c>
    </row>
    <row r="10" spans="1:13" ht="12.75" customHeight="1">
      <c r="A10" s="192">
        <f t="shared" si="0"/>
        <v>47.5</v>
      </c>
      <c r="B10" s="187">
        <f t="shared" si="1"/>
        <v>0</v>
      </c>
      <c r="C10" s="188">
        <f t="shared" si="2"/>
        <v>0</v>
      </c>
      <c r="D10" s="187">
        <f t="shared" si="3"/>
        <v>0</v>
      </c>
      <c r="E10" s="188">
        <f t="shared" si="4"/>
        <v>0</v>
      </c>
      <c r="F10" s="187">
        <f t="shared" si="5"/>
        <v>0</v>
      </c>
      <c r="G10" s="188">
        <f t="shared" si="6"/>
        <v>0</v>
      </c>
      <c r="H10" s="187">
        <f t="shared" si="7"/>
        <v>1</v>
      </c>
      <c r="I10" s="188">
        <f t="shared" si="8"/>
        <v>1</v>
      </c>
      <c r="J10" s="187">
        <f t="shared" si="9"/>
        <v>0</v>
      </c>
      <c r="K10" s="188"/>
      <c r="L10" s="190">
        <v>6</v>
      </c>
      <c r="M10" s="190">
        <f t="shared" si="10"/>
        <v>15</v>
      </c>
    </row>
    <row r="11" spans="1:13" ht="12.75" customHeight="1">
      <c r="A11" s="192">
        <f t="shared" si="0"/>
        <v>50</v>
      </c>
      <c r="B11" s="187">
        <f t="shared" si="1"/>
        <v>0</v>
      </c>
      <c r="C11" s="188">
        <f t="shared" si="2"/>
        <v>0</v>
      </c>
      <c r="D11" s="187">
        <f t="shared" si="3"/>
        <v>0</v>
      </c>
      <c r="E11" s="188">
        <f t="shared" si="4"/>
        <v>0</v>
      </c>
      <c r="F11" s="187">
        <f t="shared" si="5"/>
        <v>0</v>
      </c>
      <c r="G11" s="188">
        <f t="shared" si="6"/>
        <v>0</v>
      </c>
      <c r="H11" s="187">
        <f t="shared" si="7"/>
        <v>1</v>
      </c>
      <c r="I11" s="188">
        <f t="shared" si="8"/>
        <v>1</v>
      </c>
      <c r="J11" s="187">
        <f t="shared" si="9"/>
        <v>1</v>
      </c>
      <c r="K11" s="188"/>
      <c r="L11" s="190">
        <v>7</v>
      </c>
      <c r="M11" s="190">
        <f t="shared" si="10"/>
        <v>17.5</v>
      </c>
    </row>
    <row r="12" spans="1:13" ht="12.75" customHeight="1">
      <c r="A12" s="192">
        <f t="shared" si="0"/>
        <v>52.5</v>
      </c>
      <c r="B12" s="187">
        <f t="shared" si="1"/>
        <v>0</v>
      </c>
      <c r="C12" s="188">
        <f t="shared" si="2"/>
        <v>0</v>
      </c>
      <c r="D12" s="187">
        <f t="shared" si="3"/>
        <v>0</v>
      </c>
      <c r="E12" s="188">
        <f t="shared" si="4"/>
        <v>0</v>
      </c>
      <c r="F12" s="187">
        <f t="shared" si="5"/>
        <v>0</v>
      </c>
      <c r="G12" s="188">
        <f t="shared" si="6"/>
        <v>1</v>
      </c>
      <c r="H12" s="187">
        <f t="shared" si="7"/>
        <v>0</v>
      </c>
      <c r="I12" s="188">
        <f t="shared" si="8"/>
        <v>0</v>
      </c>
      <c r="J12" s="187">
        <f t="shared" si="9"/>
        <v>0</v>
      </c>
      <c r="K12" s="188"/>
      <c r="L12" s="190">
        <v>8</v>
      </c>
      <c r="M12" s="190">
        <f t="shared" si="10"/>
        <v>20</v>
      </c>
    </row>
    <row r="13" spans="1:13" ht="12.75" customHeight="1">
      <c r="A13" s="192">
        <f t="shared" si="0"/>
        <v>55</v>
      </c>
      <c r="B13" s="187">
        <f t="shared" si="1"/>
        <v>0</v>
      </c>
      <c r="C13" s="188">
        <f t="shared" si="2"/>
        <v>0</v>
      </c>
      <c r="D13" s="187">
        <f t="shared" si="3"/>
        <v>0</v>
      </c>
      <c r="E13" s="188">
        <f t="shared" si="4"/>
        <v>0</v>
      </c>
      <c r="F13" s="187">
        <f t="shared" si="5"/>
        <v>0</v>
      </c>
      <c r="G13" s="188">
        <f t="shared" si="6"/>
        <v>1</v>
      </c>
      <c r="H13" s="187">
        <f t="shared" si="7"/>
        <v>0</v>
      </c>
      <c r="I13" s="188">
        <f t="shared" si="8"/>
        <v>0</v>
      </c>
      <c r="J13" s="187">
        <f t="shared" si="9"/>
        <v>1</v>
      </c>
      <c r="K13" s="188"/>
      <c r="L13" s="190">
        <f aca="true" t="shared" si="11" ref="L13:L76">L12+1</f>
        <v>9</v>
      </c>
      <c r="M13" s="190">
        <f t="shared" si="10"/>
        <v>22.5</v>
      </c>
    </row>
    <row r="14" spans="1:13" ht="12.75" customHeight="1">
      <c r="A14" s="192">
        <f t="shared" si="0"/>
        <v>57.5</v>
      </c>
      <c r="B14" s="187">
        <f t="shared" si="1"/>
        <v>0</v>
      </c>
      <c r="C14" s="188">
        <f t="shared" si="2"/>
        <v>0</v>
      </c>
      <c r="D14" s="187">
        <f t="shared" si="3"/>
        <v>0</v>
      </c>
      <c r="E14" s="188">
        <f t="shared" si="4"/>
        <v>0</v>
      </c>
      <c r="F14" s="187">
        <f t="shared" si="5"/>
        <v>0</v>
      </c>
      <c r="G14" s="188">
        <f t="shared" si="6"/>
        <v>1</v>
      </c>
      <c r="H14" s="187">
        <f t="shared" si="7"/>
        <v>0</v>
      </c>
      <c r="I14" s="188">
        <f t="shared" si="8"/>
        <v>1</v>
      </c>
      <c r="J14" s="187">
        <f t="shared" si="9"/>
        <v>0</v>
      </c>
      <c r="K14" s="188"/>
      <c r="L14" s="190">
        <f t="shared" si="11"/>
        <v>10</v>
      </c>
      <c r="M14" s="190">
        <f t="shared" si="10"/>
        <v>25</v>
      </c>
    </row>
    <row r="15" spans="1:13" ht="12.75" customHeight="1">
      <c r="A15" s="192">
        <f t="shared" si="0"/>
        <v>60</v>
      </c>
      <c r="B15" s="187">
        <f t="shared" si="1"/>
        <v>0</v>
      </c>
      <c r="C15" s="188">
        <f t="shared" si="2"/>
        <v>0</v>
      </c>
      <c r="D15" s="187">
        <f t="shared" si="3"/>
        <v>0</v>
      </c>
      <c r="E15" s="188">
        <f t="shared" si="4"/>
        <v>0</v>
      </c>
      <c r="F15" s="187">
        <f t="shared" si="5"/>
        <v>0</v>
      </c>
      <c r="G15" s="188">
        <f t="shared" si="6"/>
        <v>1</v>
      </c>
      <c r="H15" s="187">
        <f t="shared" si="7"/>
        <v>0</v>
      </c>
      <c r="I15" s="188">
        <f t="shared" si="8"/>
        <v>1</v>
      </c>
      <c r="J15" s="187">
        <f t="shared" si="9"/>
        <v>1</v>
      </c>
      <c r="K15" s="188"/>
      <c r="L15" s="190">
        <f t="shared" si="11"/>
        <v>11</v>
      </c>
      <c r="M15" s="190">
        <f t="shared" si="10"/>
        <v>27.5</v>
      </c>
    </row>
    <row r="16" spans="1:13" ht="12.75" customHeight="1">
      <c r="A16" s="192">
        <f t="shared" si="0"/>
        <v>62.5</v>
      </c>
      <c r="B16" s="187">
        <f t="shared" si="1"/>
        <v>0</v>
      </c>
      <c r="C16" s="188">
        <f t="shared" si="2"/>
        <v>0</v>
      </c>
      <c r="D16" s="187">
        <f t="shared" si="3"/>
        <v>0</v>
      </c>
      <c r="E16" s="188">
        <f t="shared" si="4"/>
        <v>0</v>
      </c>
      <c r="F16" s="187">
        <f t="shared" si="5"/>
        <v>1</v>
      </c>
      <c r="G16" s="188">
        <f t="shared" si="6"/>
        <v>0</v>
      </c>
      <c r="H16" s="187">
        <f t="shared" si="7"/>
        <v>0</v>
      </c>
      <c r="I16" s="188">
        <f t="shared" si="8"/>
        <v>0</v>
      </c>
      <c r="J16" s="187">
        <f t="shared" si="9"/>
        <v>0</v>
      </c>
      <c r="K16" s="188"/>
      <c r="L16" s="190">
        <f t="shared" si="11"/>
        <v>12</v>
      </c>
      <c r="M16" s="190">
        <f t="shared" si="10"/>
        <v>30</v>
      </c>
    </row>
    <row r="17" spans="1:13" ht="12.75" customHeight="1">
      <c r="A17" s="192">
        <f t="shared" si="0"/>
        <v>65</v>
      </c>
      <c r="B17" s="187">
        <f t="shared" si="1"/>
        <v>0</v>
      </c>
      <c r="C17" s="188">
        <f t="shared" si="2"/>
        <v>0</v>
      </c>
      <c r="D17" s="187">
        <f t="shared" si="3"/>
        <v>0</v>
      </c>
      <c r="E17" s="188">
        <f t="shared" si="4"/>
        <v>0</v>
      </c>
      <c r="F17" s="187">
        <f t="shared" si="5"/>
        <v>1</v>
      </c>
      <c r="G17" s="188">
        <f t="shared" si="6"/>
        <v>0</v>
      </c>
      <c r="H17" s="187">
        <f t="shared" si="7"/>
        <v>0</v>
      </c>
      <c r="I17" s="188">
        <f t="shared" si="8"/>
        <v>0</v>
      </c>
      <c r="J17" s="187">
        <f t="shared" si="9"/>
        <v>1</v>
      </c>
      <c r="K17" s="188"/>
      <c r="L17" s="190">
        <f t="shared" si="11"/>
        <v>13</v>
      </c>
      <c r="M17" s="190">
        <f t="shared" si="10"/>
        <v>32.5</v>
      </c>
    </row>
    <row r="18" spans="1:13" ht="12.75" customHeight="1">
      <c r="A18" s="192">
        <f t="shared" si="0"/>
        <v>67.5</v>
      </c>
      <c r="B18" s="187">
        <f t="shared" si="1"/>
        <v>0</v>
      </c>
      <c r="C18" s="188">
        <f t="shared" si="2"/>
        <v>0</v>
      </c>
      <c r="D18" s="187">
        <f t="shared" si="3"/>
        <v>0</v>
      </c>
      <c r="E18" s="188">
        <f t="shared" si="4"/>
        <v>0</v>
      </c>
      <c r="F18" s="187">
        <f t="shared" si="5"/>
        <v>1</v>
      </c>
      <c r="G18" s="188">
        <f t="shared" si="6"/>
        <v>0</v>
      </c>
      <c r="H18" s="187">
        <f t="shared" si="7"/>
        <v>0</v>
      </c>
      <c r="I18" s="188">
        <f t="shared" si="8"/>
        <v>1</v>
      </c>
      <c r="J18" s="187">
        <f t="shared" si="9"/>
        <v>0</v>
      </c>
      <c r="K18" s="188"/>
      <c r="L18" s="190">
        <f t="shared" si="11"/>
        <v>14</v>
      </c>
      <c r="M18" s="190">
        <f t="shared" si="10"/>
        <v>35</v>
      </c>
    </row>
    <row r="19" spans="1:13" ht="12.75" customHeight="1">
      <c r="A19" s="192">
        <f t="shared" si="0"/>
        <v>70</v>
      </c>
      <c r="B19" s="187">
        <f t="shared" si="1"/>
        <v>0</v>
      </c>
      <c r="C19" s="188">
        <f t="shared" si="2"/>
        <v>0</v>
      </c>
      <c r="D19" s="187">
        <f t="shared" si="3"/>
        <v>0</v>
      </c>
      <c r="E19" s="188">
        <f t="shared" si="4"/>
        <v>0</v>
      </c>
      <c r="F19" s="187">
        <f t="shared" si="5"/>
        <v>1</v>
      </c>
      <c r="G19" s="188">
        <f t="shared" si="6"/>
        <v>0</v>
      </c>
      <c r="H19" s="187">
        <f t="shared" si="7"/>
        <v>0</v>
      </c>
      <c r="I19" s="188">
        <f t="shared" si="8"/>
        <v>1</v>
      </c>
      <c r="J19" s="187">
        <f t="shared" si="9"/>
        <v>1</v>
      </c>
      <c r="K19" s="188"/>
      <c r="L19" s="190">
        <f t="shared" si="11"/>
        <v>15</v>
      </c>
      <c r="M19" s="190">
        <f t="shared" si="10"/>
        <v>37.5</v>
      </c>
    </row>
    <row r="20" spans="1:13" ht="12.75" customHeight="1">
      <c r="A20" s="192">
        <f t="shared" si="0"/>
        <v>72.5</v>
      </c>
      <c r="B20" s="187">
        <f t="shared" si="1"/>
        <v>0</v>
      </c>
      <c r="C20" s="188">
        <f t="shared" si="2"/>
        <v>0</v>
      </c>
      <c r="D20" s="187">
        <f t="shared" si="3"/>
        <v>0</v>
      </c>
      <c r="E20" s="188">
        <f t="shared" si="4"/>
        <v>1</v>
      </c>
      <c r="F20" s="187">
        <f t="shared" si="5"/>
        <v>0</v>
      </c>
      <c r="G20" s="188">
        <f t="shared" si="6"/>
        <v>0</v>
      </c>
      <c r="H20" s="187">
        <f t="shared" si="7"/>
        <v>0</v>
      </c>
      <c r="I20" s="188">
        <f t="shared" si="8"/>
        <v>0</v>
      </c>
      <c r="J20" s="187">
        <f t="shared" si="9"/>
        <v>0</v>
      </c>
      <c r="K20" s="188"/>
      <c r="L20" s="190">
        <f t="shared" si="11"/>
        <v>16</v>
      </c>
      <c r="M20" s="190">
        <f t="shared" si="10"/>
        <v>40</v>
      </c>
    </row>
    <row r="21" spans="1:13" ht="12.75" customHeight="1">
      <c r="A21" s="192">
        <f t="shared" si="0"/>
        <v>75</v>
      </c>
      <c r="B21" s="187">
        <f t="shared" si="1"/>
        <v>0</v>
      </c>
      <c r="C21" s="188">
        <f t="shared" si="2"/>
        <v>0</v>
      </c>
      <c r="D21" s="187">
        <f t="shared" si="3"/>
        <v>0</v>
      </c>
      <c r="E21" s="188">
        <f t="shared" si="4"/>
        <v>1</v>
      </c>
      <c r="F21" s="187">
        <f t="shared" si="5"/>
        <v>0</v>
      </c>
      <c r="G21" s="188">
        <f t="shared" si="6"/>
        <v>0</v>
      </c>
      <c r="H21" s="187">
        <f t="shared" si="7"/>
        <v>0</v>
      </c>
      <c r="I21" s="188">
        <f t="shared" si="8"/>
        <v>0</v>
      </c>
      <c r="J21" s="187">
        <f t="shared" si="9"/>
        <v>1</v>
      </c>
      <c r="K21" s="188"/>
      <c r="L21" s="190">
        <f t="shared" si="11"/>
        <v>17</v>
      </c>
      <c r="M21" s="190">
        <f t="shared" si="10"/>
        <v>42.5</v>
      </c>
    </row>
    <row r="22" spans="1:13" ht="12.75" customHeight="1">
      <c r="A22" s="192">
        <f t="shared" si="0"/>
        <v>77.5</v>
      </c>
      <c r="B22" s="187">
        <f t="shared" si="1"/>
        <v>0</v>
      </c>
      <c r="C22" s="188">
        <f t="shared" si="2"/>
        <v>0</v>
      </c>
      <c r="D22" s="187">
        <f t="shared" si="3"/>
        <v>0</v>
      </c>
      <c r="E22" s="188">
        <f t="shared" si="4"/>
        <v>1</v>
      </c>
      <c r="F22" s="187">
        <f t="shared" si="5"/>
        <v>0</v>
      </c>
      <c r="G22" s="188">
        <f t="shared" si="6"/>
        <v>0</v>
      </c>
      <c r="H22" s="187">
        <f t="shared" si="7"/>
        <v>0</v>
      </c>
      <c r="I22" s="188">
        <f t="shared" si="8"/>
        <v>1</v>
      </c>
      <c r="J22" s="187">
        <f t="shared" si="9"/>
        <v>0</v>
      </c>
      <c r="K22" s="188"/>
      <c r="L22" s="190">
        <f t="shared" si="11"/>
        <v>18</v>
      </c>
      <c r="M22" s="190">
        <f t="shared" si="10"/>
        <v>45</v>
      </c>
    </row>
    <row r="23" spans="1:13" ht="12.75" customHeight="1">
      <c r="A23" s="192">
        <f t="shared" si="0"/>
        <v>80</v>
      </c>
      <c r="B23" s="187">
        <f t="shared" si="1"/>
        <v>0</v>
      </c>
      <c r="C23" s="188">
        <f t="shared" si="2"/>
        <v>0</v>
      </c>
      <c r="D23" s="187">
        <f t="shared" si="3"/>
        <v>0</v>
      </c>
      <c r="E23" s="188">
        <f t="shared" si="4"/>
        <v>1</v>
      </c>
      <c r="F23" s="187">
        <f t="shared" si="5"/>
        <v>0</v>
      </c>
      <c r="G23" s="188">
        <f t="shared" si="6"/>
        <v>0</v>
      </c>
      <c r="H23" s="187">
        <f t="shared" si="7"/>
        <v>0</v>
      </c>
      <c r="I23" s="188">
        <f t="shared" si="8"/>
        <v>1</v>
      </c>
      <c r="J23" s="187">
        <f t="shared" si="9"/>
        <v>1</v>
      </c>
      <c r="K23" s="188"/>
      <c r="L23" s="190">
        <f t="shared" si="11"/>
        <v>19</v>
      </c>
      <c r="M23" s="190">
        <f t="shared" si="10"/>
        <v>47.5</v>
      </c>
    </row>
    <row r="24" spans="1:13" ht="12.75" customHeight="1">
      <c r="A24" s="192">
        <f t="shared" si="0"/>
        <v>82.5</v>
      </c>
      <c r="B24" s="187">
        <f t="shared" si="1"/>
        <v>0</v>
      </c>
      <c r="C24" s="188">
        <f t="shared" si="2"/>
        <v>0</v>
      </c>
      <c r="D24" s="187">
        <f t="shared" si="3"/>
        <v>0</v>
      </c>
      <c r="E24" s="188">
        <f t="shared" si="4"/>
        <v>1</v>
      </c>
      <c r="F24" s="187">
        <f t="shared" si="5"/>
        <v>0</v>
      </c>
      <c r="G24" s="188">
        <f t="shared" si="6"/>
        <v>0</v>
      </c>
      <c r="H24" s="187">
        <f t="shared" si="7"/>
        <v>1</v>
      </c>
      <c r="I24" s="188">
        <f t="shared" si="8"/>
        <v>0</v>
      </c>
      <c r="J24" s="187">
        <f t="shared" si="9"/>
        <v>0</v>
      </c>
      <c r="K24" s="188"/>
      <c r="L24" s="190">
        <f t="shared" si="11"/>
        <v>20</v>
      </c>
      <c r="M24" s="190">
        <f t="shared" si="10"/>
        <v>50</v>
      </c>
    </row>
    <row r="25" spans="1:13" ht="12.75" customHeight="1">
      <c r="A25" s="192">
        <f t="shared" si="0"/>
        <v>85</v>
      </c>
      <c r="B25" s="187">
        <f t="shared" si="1"/>
        <v>0</v>
      </c>
      <c r="C25" s="188">
        <f t="shared" si="2"/>
        <v>0</v>
      </c>
      <c r="D25" s="187">
        <f t="shared" si="3"/>
        <v>0</v>
      </c>
      <c r="E25" s="188">
        <f t="shared" si="4"/>
        <v>1</v>
      </c>
      <c r="F25" s="187">
        <f t="shared" si="5"/>
        <v>0</v>
      </c>
      <c r="G25" s="188">
        <f t="shared" si="6"/>
        <v>0</v>
      </c>
      <c r="H25" s="187">
        <f t="shared" si="7"/>
        <v>1</v>
      </c>
      <c r="I25" s="188">
        <f t="shared" si="8"/>
        <v>0</v>
      </c>
      <c r="J25" s="187">
        <f t="shared" si="9"/>
        <v>1</v>
      </c>
      <c r="K25" s="188"/>
      <c r="L25" s="190">
        <f t="shared" si="11"/>
        <v>21</v>
      </c>
      <c r="M25" s="190">
        <f t="shared" si="10"/>
        <v>52.5</v>
      </c>
    </row>
    <row r="26" spans="1:13" ht="12.75" customHeight="1">
      <c r="A26" s="192">
        <f t="shared" si="0"/>
        <v>87.5</v>
      </c>
      <c r="B26" s="187">
        <f t="shared" si="1"/>
        <v>0</v>
      </c>
      <c r="C26" s="188">
        <f t="shared" si="2"/>
        <v>0</v>
      </c>
      <c r="D26" s="187">
        <f t="shared" si="3"/>
        <v>0</v>
      </c>
      <c r="E26" s="188">
        <f t="shared" si="4"/>
        <v>1</v>
      </c>
      <c r="F26" s="187">
        <f t="shared" si="5"/>
        <v>0</v>
      </c>
      <c r="G26" s="188">
        <f t="shared" si="6"/>
        <v>0</v>
      </c>
      <c r="H26" s="187">
        <f t="shared" si="7"/>
        <v>1</v>
      </c>
      <c r="I26" s="188">
        <f t="shared" si="8"/>
        <v>1</v>
      </c>
      <c r="J26" s="187">
        <f t="shared" si="9"/>
        <v>0</v>
      </c>
      <c r="K26" s="188"/>
      <c r="L26" s="190">
        <f t="shared" si="11"/>
        <v>22</v>
      </c>
      <c r="M26" s="190">
        <f t="shared" si="10"/>
        <v>55</v>
      </c>
    </row>
    <row r="27" spans="1:13" ht="12.75" customHeight="1">
      <c r="A27" s="192">
        <f t="shared" si="0"/>
        <v>90</v>
      </c>
      <c r="B27" s="187">
        <f t="shared" si="1"/>
        <v>0</v>
      </c>
      <c r="C27" s="188">
        <f t="shared" si="2"/>
        <v>0</v>
      </c>
      <c r="D27" s="187">
        <f t="shared" si="3"/>
        <v>0</v>
      </c>
      <c r="E27" s="188">
        <f t="shared" si="4"/>
        <v>1</v>
      </c>
      <c r="F27" s="187">
        <f t="shared" si="5"/>
        <v>0</v>
      </c>
      <c r="G27" s="188">
        <f t="shared" si="6"/>
        <v>0</v>
      </c>
      <c r="H27" s="187">
        <f t="shared" si="7"/>
        <v>1</v>
      </c>
      <c r="I27" s="188">
        <f t="shared" si="8"/>
        <v>1</v>
      </c>
      <c r="J27" s="187">
        <f t="shared" si="9"/>
        <v>1</v>
      </c>
      <c r="K27" s="188"/>
      <c r="L27" s="190">
        <f t="shared" si="11"/>
        <v>23</v>
      </c>
      <c r="M27" s="190">
        <f t="shared" si="10"/>
        <v>57.5</v>
      </c>
    </row>
    <row r="28" spans="1:13" ht="12.75" customHeight="1">
      <c r="A28" s="192">
        <f t="shared" si="0"/>
        <v>92.5</v>
      </c>
      <c r="B28" s="187">
        <f t="shared" si="1"/>
        <v>0</v>
      </c>
      <c r="C28" s="188">
        <f t="shared" si="2"/>
        <v>0</v>
      </c>
      <c r="D28" s="187">
        <f t="shared" si="3"/>
        <v>0</v>
      </c>
      <c r="E28" s="188">
        <f t="shared" si="4"/>
        <v>1</v>
      </c>
      <c r="F28" s="187">
        <f t="shared" si="5"/>
        <v>0</v>
      </c>
      <c r="G28" s="188">
        <f t="shared" si="6"/>
        <v>1</v>
      </c>
      <c r="H28" s="187">
        <f t="shared" si="7"/>
        <v>0</v>
      </c>
      <c r="I28" s="188">
        <f t="shared" si="8"/>
        <v>0</v>
      </c>
      <c r="J28" s="187">
        <f t="shared" si="9"/>
        <v>0</v>
      </c>
      <c r="K28" s="188"/>
      <c r="L28" s="190">
        <f t="shared" si="11"/>
        <v>24</v>
      </c>
      <c r="M28" s="190">
        <f t="shared" si="10"/>
        <v>60</v>
      </c>
    </row>
    <row r="29" spans="1:13" ht="12.75" customHeight="1">
      <c r="A29" s="192">
        <f t="shared" si="0"/>
        <v>95</v>
      </c>
      <c r="B29" s="187">
        <f t="shared" si="1"/>
        <v>0</v>
      </c>
      <c r="C29" s="188">
        <f t="shared" si="2"/>
        <v>0</v>
      </c>
      <c r="D29" s="187">
        <f t="shared" si="3"/>
        <v>0</v>
      </c>
      <c r="E29" s="188">
        <f t="shared" si="4"/>
        <v>1</v>
      </c>
      <c r="F29" s="187">
        <f t="shared" si="5"/>
        <v>0</v>
      </c>
      <c r="G29" s="188">
        <f t="shared" si="6"/>
        <v>1</v>
      </c>
      <c r="H29" s="187">
        <f t="shared" si="7"/>
        <v>0</v>
      </c>
      <c r="I29" s="188">
        <f t="shared" si="8"/>
        <v>0</v>
      </c>
      <c r="J29" s="187">
        <f t="shared" si="9"/>
        <v>1</v>
      </c>
      <c r="K29" s="188"/>
      <c r="L29" s="190">
        <f t="shared" si="11"/>
        <v>25</v>
      </c>
      <c r="M29" s="190">
        <f t="shared" si="10"/>
        <v>62.5</v>
      </c>
    </row>
    <row r="30" spans="1:13" ht="12.75" customHeight="1">
      <c r="A30" s="192">
        <f t="shared" si="0"/>
        <v>97.5</v>
      </c>
      <c r="B30" s="187">
        <f t="shared" si="1"/>
        <v>0</v>
      </c>
      <c r="C30" s="188">
        <f t="shared" si="2"/>
        <v>0</v>
      </c>
      <c r="D30" s="187">
        <f t="shared" si="3"/>
        <v>0</v>
      </c>
      <c r="E30" s="188">
        <f t="shared" si="4"/>
        <v>1</v>
      </c>
      <c r="F30" s="187">
        <f t="shared" si="5"/>
        <v>0</v>
      </c>
      <c r="G30" s="188">
        <f t="shared" si="6"/>
        <v>1</v>
      </c>
      <c r="H30" s="187">
        <f t="shared" si="7"/>
        <v>0</v>
      </c>
      <c r="I30" s="188">
        <f t="shared" si="8"/>
        <v>1</v>
      </c>
      <c r="J30" s="187">
        <f t="shared" si="9"/>
        <v>0</v>
      </c>
      <c r="K30" s="188"/>
      <c r="L30" s="190">
        <f t="shared" si="11"/>
        <v>26</v>
      </c>
      <c r="M30" s="190">
        <f t="shared" si="10"/>
        <v>65</v>
      </c>
    </row>
    <row r="31" spans="1:13" ht="12.75" customHeight="1">
      <c r="A31" s="192">
        <f t="shared" si="0"/>
        <v>100</v>
      </c>
      <c r="B31" s="187">
        <f t="shared" si="1"/>
        <v>0</v>
      </c>
      <c r="C31" s="188">
        <f t="shared" si="2"/>
        <v>0</v>
      </c>
      <c r="D31" s="187">
        <f t="shared" si="3"/>
        <v>0</v>
      </c>
      <c r="E31" s="188">
        <f t="shared" si="4"/>
        <v>1</v>
      </c>
      <c r="F31" s="187">
        <f t="shared" si="5"/>
        <v>0</v>
      </c>
      <c r="G31" s="188">
        <f t="shared" si="6"/>
        <v>1</v>
      </c>
      <c r="H31" s="187">
        <f t="shared" si="7"/>
        <v>0</v>
      </c>
      <c r="I31" s="188">
        <f t="shared" si="8"/>
        <v>1</v>
      </c>
      <c r="J31" s="187">
        <f t="shared" si="9"/>
        <v>1</v>
      </c>
      <c r="K31" s="188"/>
      <c r="L31" s="190">
        <f t="shared" si="11"/>
        <v>27</v>
      </c>
      <c r="M31" s="190">
        <f t="shared" si="10"/>
        <v>67.5</v>
      </c>
    </row>
    <row r="32" spans="1:13" ht="12.75" customHeight="1">
      <c r="A32" s="192">
        <f t="shared" si="0"/>
        <v>102.5</v>
      </c>
      <c r="B32" s="187">
        <f t="shared" si="1"/>
        <v>0</v>
      </c>
      <c r="C32" s="188">
        <f t="shared" si="2"/>
        <v>0</v>
      </c>
      <c r="D32" s="187">
        <f t="shared" si="3"/>
        <v>0</v>
      </c>
      <c r="E32" s="188">
        <f t="shared" si="4"/>
        <v>1</v>
      </c>
      <c r="F32" s="187">
        <f t="shared" si="5"/>
        <v>1</v>
      </c>
      <c r="G32" s="188">
        <f t="shared" si="6"/>
        <v>0</v>
      </c>
      <c r="H32" s="187">
        <f t="shared" si="7"/>
        <v>0</v>
      </c>
      <c r="I32" s="188">
        <f t="shared" si="8"/>
        <v>0</v>
      </c>
      <c r="J32" s="187">
        <f t="shared" si="9"/>
        <v>0</v>
      </c>
      <c r="K32" s="188"/>
      <c r="L32" s="190">
        <f t="shared" si="11"/>
        <v>28</v>
      </c>
      <c r="M32" s="190">
        <f t="shared" si="10"/>
        <v>70</v>
      </c>
    </row>
    <row r="33" spans="1:13" ht="12.75" customHeight="1">
      <c r="A33" s="192">
        <f t="shared" si="0"/>
        <v>105</v>
      </c>
      <c r="B33" s="187">
        <f t="shared" si="1"/>
        <v>0</v>
      </c>
      <c r="C33" s="188">
        <f t="shared" si="2"/>
        <v>0</v>
      </c>
      <c r="D33" s="187">
        <f t="shared" si="3"/>
        <v>0</v>
      </c>
      <c r="E33" s="188">
        <f t="shared" si="4"/>
        <v>1</v>
      </c>
      <c r="F33" s="187">
        <f t="shared" si="5"/>
        <v>1</v>
      </c>
      <c r="G33" s="188">
        <f t="shared" si="6"/>
        <v>0</v>
      </c>
      <c r="H33" s="187">
        <f t="shared" si="7"/>
        <v>0</v>
      </c>
      <c r="I33" s="188">
        <f t="shared" si="8"/>
        <v>0</v>
      </c>
      <c r="J33" s="187">
        <f t="shared" si="9"/>
        <v>1</v>
      </c>
      <c r="K33" s="188"/>
      <c r="L33" s="190">
        <f t="shared" si="11"/>
        <v>29</v>
      </c>
      <c r="M33" s="190">
        <f t="shared" si="10"/>
        <v>72.5</v>
      </c>
    </row>
    <row r="34" spans="1:13" ht="12.75" customHeight="1">
      <c r="A34" s="192">
        <f t="shared" si="0"/>
        <v>107.5</v>
      </c>
      <c r="B34" s="187">
        <f t="shared" si="1"/>
        <v>0</v>
      </c>
      <c r="C34" s="188">
        <f t="shared" si="2"/>
        <v>0</v>
      </c>
      <c r="D34" s="187">
        <f t="shared" si="3"/>
        <v>0</v>
      </c>
      <c r="E34" s="188">
        <f t="shared" si="4"/>
        <v>1</v>
      </c>
      <c r="F34" s="187">
        <f t="shared" si="5"/>
        <v>1</v>
      </c>
      <c r="G34" s="188">
        <f t="shared" si="6"/>
        <v>0</v>
      </c>
      <c r="H34" s="187">
        <f t="shared" si="7"/>
        <v>0</v>
      </c>
      <c r="I34" s="188">
        <f t="shared" si="8"/>
        <v>1</v>
      </c>
      <c r="J34" s="187">
        <f t="shared" si="9"/>
        <v>0</v>
      </c>
      <c r="K34" s="188"/>
      <c r="L34" s="190">
        <f t="shared" si="11"/>
        <v>30</v>
      </c>
      <c r="M34" s="190">
        <f t="shared" si="10"/>
        <v>75</v>
      </c>
    </row>
    <row r="35" spans="1:13" ht="12.75" customHeight="1">
      <c r="A35" s="192">
        <f t="shared" si="0"/>
        <v>110</v>
      </c>
      <c r="B35" s="187">
        <f t="shared" si="1"/>
        <v>0</v>
      </c>
      <c r="C35" s="188">
        <f t="shared" si="2"/>
        <v>0</v>
      </c>
      <c r="D35" s="187">
        <f t="shared" si="3"/>
        <v>0</v>
      </c>
      <c r="E35" s="188">
        <f t="shared" si="4"/>
        <v>1</v>
      </c>
      <c r="F35" s="187">
        <f t="shared" si="5"/>
        <v>1</v>
      </c>
      <c r="G35" s="188">
        <f t="shared" si="6"/>
        <v>0</v>
      </c>
      <c r="H35" s="187">
        <f t="shared" si="7"/>
        <v>0</v>
      </c>
      <c r="I35" s="188">
        <f t="shared" si="8"/>
        <v>1</v>
      </c>
      <c r="J35" s="187">
        <f t="shared" si="9"/>
        <v>1</v>
      </c>
      <c r="K35" s="188"/>
      <c r="L35" s="190">
        <f t="shared" si="11"/>
        <v>31</v>
      </c>
      <c r="M35" s="190">
        <f t="shared" si="10"/>
        <v>77.5</v>
      </c>
    </row>
    <row r="36" spans="1:13" ht="12.75" customHeight="1">
      <c r="A36" s="192">
        <f t="shared" si="0"/>
        <v>112.5</v>
      </c>
      <c r="B36" s="187">
        <f t="shared" si="1"/>
        <v>0</v>
      </c>
      <c r="C36" s="188">
        <f t="shared" si="2"/>
        <v>0</v>
      </c>
      <c r="D36" s="187">
        <f t="shared" si="3"/>
        <v>0</v>
      </c>
      <c r="E36" s="188">
        <f t="shared" si="4"/>
        <v>2</v>
      </c>
      <c r="F36" s="187">
        <f t="shared" si="5"/>
        <v>0</v>
      </c>
      <c r="G36" s="188">
        <f t="shared" si="6"/>
        <v>0</v>
      </c>
      <c r="H36" s="187">
        <f t="shared" si="7"/>
        <v>0</v>
      </c>
      <c r="I36" s="188">
        <f t="shared" si="8"/>
        <v>0</v>
      </c>
      <c r="J36" s="187">
        <f t="shared" si="9"/>
        <v>0</v>
      </c>
      <c r="K36" s="188"/>
      <c r="L36" s="190">
        <f t="shared" si="11"/>
        <v>32</v>
      </c>
      <c r="M36" s="190">
        <f t="shared" si="10"/>
        <v>80</v>
      </c>
    </row>
    <row r="37" spans="1:13" ht="12.75" customHeight="1">
      <c r="A37" s="192">
        <f t="shared" si="0"/>
        <v>115</v>
      </c>
      <c r="B37" s="187">
        <f t="shared" si="1"/>
        <v>0</v>
      </c>
      <c r="C37" s="188">
        <f t="shared" si="2"/>
        <v>0</v>
      </c>
      <c r="D37" s="187">
        <f t="shared" si="3"/>
        <v>0</v>
      </c>
      <c r="E37" s="188">
        <f t="shared" si="4"/>
        <v>2</v>
      </c>
      <c r="F37" s="187">
        <f t="shared" si="5"/>
        <v>0</v>
      </c>
      <c r="G37" s="188">
        <f t="shared" si="6"/>
        <v>0</v>
      </c>
      <c r="H37" s="187">
        <f t="shared" si="7"/>
        <v>0</v>
      </c>
      <c r="I37" s="188">
        <f t="shared" si="8"/>
        <v>0</v>
      </c>
      <c r="J37" s="187">
        <f t="shared" si="9"/>
        <v>1</v>
      </c>
      <c r="K37" s="188"/>
      <c r="L37" s="190">
        <f t="shared" si="11"/>
        <v>33</v>
      </c>
      <c r="M37" s="190">
        <f t="shared" si="10"/>
        <v>82.5</v>
      </c>
    </row>
    <row r="38" spans="1:13" ht="12.75" customHeight="1">
      <c r="A38" s="192">
        <f t="shared" si="0"/>
        <v>117.5</v>
      </c>
      <c r="B38" s="187">
        <f t="shared" si="1"/>
        <v>0</v>
      </c>
      <c r="C38" s="188">
        <f t="shared" si="2"/>
        <v>0</v>
      </c>
      <c r="D38" s="187">
        <f t="shared" si="3"/>
        <v>0</v>
      </c>
      <c r="E38" s="188">
        <f t="shared" si="4"/>
        <v>2</v>
      </c>
      <c r="F38" s="187">
        <f t="shared" si="5"/>
        <v>0</v>
      </c>
      <c r="G38" s="188">
        <f t="shared" si="6"/>
        <v>0</v>
      </c>
      <c r="H38" s="187">
        <f t="shared" si="7"/>
        <v>0</v>
      </c>
      <c r="I38" s="188">
        <f t="shared" si="8"/>
        <v>1</v>
      </c>
      <c r="J38" s="187">
        <f t="shared" si="9"/>
        <v>0</v>
      </c>
      <c r="K38" s="188"/>
      <c r="L38" s="190">
        <f t="shared" si="11"/>
        <v>34</v>
      </c>
      <c r="M38" s="190">
        <f t="shared" si="10"/>
        <v>85</v>
      </c>
    </row>
    <row r="39" spans="1:13" ht="12.75" customHeight="1">
      <c r="A39" s="192">
        <f t="shared" si="0"/>
        <v>120</v>
      </c>
      <c r="B39" s="187">
        <f t="shared" si="1"/>
        <v>0</v>
      </c>
      <c r="C39" s="188">
        <f t="shared" si="2"/>
        <v>0</v>
      </c>
      <c r="D39" s="187">
        <f t="shared" si="3"/>
        <v>0</v>
      </c>
      <c r="E39" s="188">
        <f t="shared" si="4"/>
        <v>2</v>
      </c>
      <c r="F39" s="187">
        <f t="shared" si="5"/>
        <v>0</v>
      </c>
      <c r="G39" s="188">
        <f t="shared" si="6"/>
        <v>0</v>
      </c>
      <c r="H39" s="187">
        <f t="shared" si="7"/>
        <v>0</v>
      </c>
      <c r="I39" s="188">
        <f t="shared" si="8"/>
        <v>1</v>
      </c>
      <c r="J39" s="187">
        <f t="shared" si="9"/>
        <v>1</v>
      </c>
      <c r="K39" s="188"/>
      <c r="L39" s="190">
        <f t="shared" si="11"/>
        <v>35</v>
      </c>
      <c r="M39" s="190">
        <f t="shared" si="10"/>
        <v>87.5</v>
      </c>
    </row>
    <row r="40" spans="1:13" ht="12.75" customHeight="1">
      <c r="A40" s="192">
        <f t="shared" si="0"/>
        <v>122.5</v>
      </c>
      <c r="B40" s="187">
        <f t="shared" si="1"/>
        <v>0</v>
      </c>
      <c r="C40" s="188">
        <f t="shared" si="2"/>
        <v>0</v>
      </c>
      <c r="D40" s="187">
        <f t="shared" si="3"/>
        <v>0</v>
      </c>
      <c r="E40" s="188">
        <f t="shared" si="4"/>
        <v>2</v>
      </c>
      <c r="F40" s="187">
        <f t="shared" si="5"/>
        <v>0</v>
      </c>
      <c r="G40" s="188">
        <f t="shared" si="6"/>
        <v>0</v>
      </c>
      <c r="H40" s="187">
        <f t="shared" si="7"/>
        <v>1</v>
      </c>
      <c r="I40" s="188">
        <f t="shared" si="8"/>
        <v>0</v>
      </c>
      <c r="J40" s="187">
        <f t="shared" si="9"/>
        <v>0</v>
      </c>
      <c r="K40" s="188"/>
      <c r="L40" s="190">
        <f t="shared" si="11"/>
        <v>36</v>
      </c>
      <c r="M40" s="190">
        <f t="shared" si="10"/>
        <v>90</v>
      </c>
    </row>
    <row r="41" spans="1:13" ht="12.75" customHeight="1">
      <c r="A41" s="192">
        <f t="shared" si="0"/>
        <v>125</v>
      </c>
      <c r="B41" s="187">
        <f t="shared" si="1"/>
        <v>0</v>
      </c>
      <c r="C41" s="188">
        <f t="shared" si="2"/>
        <v>0</v>
      </c>
      <c r="D41" s="187">
        <f t="shared" si="3"/>
        <v>0</v>
      </c>
      <c r="E41" s="188">
        <f t="shared" si="4"/>
        <v>2</v>
      </c>
      <c r="F41" s="187">
        <f t="shared" si="5"/>
        <v>0</v>
      </c>
      <c r="G41" s="188">
        <f t="shared" si="6"/>
        <v>0</v>
      </c>
      <c r="H41" s="187">
        <f t="shared" si="7"/>
        <v>1</v>
      </c>
      <c r="I41" s="188">
        <f t="shared" si="8"/>
        <v>0</v>
      </c>
      <c r="J41" s="187">
        <f t="shared" si="9"/>
        <v>1</v>
      </c>
      <c r="K41" s="188"/>
      <c r="L41" s="190">
        <f t="shared" si="11"/>
        <v>37</v>
      </c>
      <c r="M41" s="190">
        <f t="shared" si="10"/>
        <v>92.5</v>
      </c>
    </row>
    <row r="42" spans="1:13" ht="12.75" customHeight="1">
      <c r="A42" s="192">
        <f t="shared" si="0"/>
        <v>127.5</v>
      </c>
      <c r="B42" s="187">
        <f t="shared" si="1"/>
        <v>0</v>
      </c>
      <c r="C42" s="188">
        <f t="shared" si="2"/>
        <v>0</v>
      </c>
      <c r="D42" s="187">
        <f t="shared" si="3"/>
        <v>0</v>
      </c>
      <c r="E42" s="188">
        <f t="shared" si="4"/>
        <v>2</v>
      </c>
      <c r="F42" s="187">
        <f t="shared" si="5"/>
        <v>0</v>
      </c>
      <c r="G42" s="188">
        <f t="shared" si="6"/>
        <v>0</v>
      </c>
      <c r="H42" s="187">
        <f t="shared" si="7"/>
        <v>1</v>
      </c>
      <c r="I42" s="188">
        <f t="shared" si="8"/>
        <v>1</v>
      </c>
      <c r="J42" s="187">
        <f t="shared" si="9"/>
        <v>0</v>
      </c>
      <c r="K42" s="188"/>
      <c r="L42" s="190">
        <f t="shared" si="11"/>
        <v>38</v>
      </c>
      <c r="M42" s="190">
        <f t="shared" si="10"/>
        <v>95</v>
      </c>
    </row>
    <row r="43" spans="1:13" ht="12.75" customHeight="1">
      <c r="A43" s="192">
        <f t="shared" si="0"/>
        <v>130</v>
      </c>
      <c r="B43" s="187">
        <f t="shared" si="1"/>
        <v>0</v>
      </c>
      <c r="C43" s="188">
        <f t="shared" si="2"/>
        <v>0</v>
      </c>
      <c r="D43" s="187">
        <f t="shared" si="3"/>
        <v>0</v>
      </c>
      <c r="E43" s="188">
        <f t="shared" si="4"/>
        <v>2</v>
      </c>
      <c r="F43" s="187">
        <f t="shared" si="5"/>
        <v>0</v>
      </c>
      <c r="G43" s="188">
        <f t="shared" si="6"/>
        <v>0</v>
      </c>
      <c r="H43" s="187">
        <f t="shared" si="7"/>
        <v>1</v>
      </c>
      <c r="I43" s="188">
        <f t="shared" si="8"/>
        <v>1</v>
      </c>
      <c r="J43" s="187">
        <f t="shared" si="9"/>
        <v>1</v>
      </c>
      <c r="K43" s="188"/>
      <c r="L43" s="190">
        <f t="shared" si="11"/>
        <v>39</v>
      </c>
      <c r="M43" s="190">
        <f t="shared" si="10"/>
        <v>97.5</v>
      </c>
    </row>
    <row r="44" spans="1:13" ht="12.75" customHeight="1">
      <c r="A44" s="192">
        <f t="shared" si="0"/>
        <v>132.5</v>
      </c>
      <c r="B44" s="187">
        <f t="shared" si="1"/>
        <v>1</v>
      </c>
      <c r="C44" s="188">
        <f t="shared" si="2"/>
        <v>0</v>
      </c>
      <c r="D44" s="187">
        <f t="shared" si="3"/>
        <v>0</v>
      </c>
      <c r="E44" s="188">
        <f t="shared" si="4"/>
        <v>0</v>
      </c>
      <c r="F44" s="187">
        <f t="shared" si="5"/>
        <v>0</v>
      </c>
      <c r="G44" s="188">
        <f t="shared" si="6"/>
        <v>0</v>
      </c>
      <c r="H44" s="187">
        <f t="shared" si="7"/>
        <v>0</v>
      </c>
      <c r="I44" s="188">
        <f t="shared" si="8"/>
        <v>0</v>
      </c>
      <c r="J44" s="187">
        <f t="shared" si="9"/>
        <v>0</v>
      </c>
      <c r="K44" s="188"/>
      <c r="L44" s="190">
        <f t="shared" si="11"/>
        <v>40</v>
      </c>
      <c r="M44" s="190">
        <f t="shared" si="10"/>
        <v>100</v>
      </c>
    </row>
    <row r="45" spans="1:13" ht="12.75" customHeight="1">
      <c r="A45" s="192">
        <f t="shared" si="0"/>
        <v>135</v>
      </c>
      <c r="B45" s="187">
        <f t="shared" si="1"/>
        <v>1</v>
      </c>
      <c r="C45" s="188">
        <f t="shared" si="2"/>
        <v>0</v>
      </c>
      <c r="D45" s="187">
        <f t="shared" si="3"/>
        <v>0</v>
      </c>
      <c r="E45" s="188">
        <f t="shared" si="4"/>
        <v>0</v>
      </c>
      <c r="F45" s="187">
        <f t="shared" si="5"/>
        <v>0</v>
      </c>
      <c r="G45" s="188">
        <f t="shared" si="6"/>
        <v>0</v>
      </c>
      <c r="H45" s="187">
        <f t="shared" si="7"/>
        <v>0</v>
      </c>
      <c r="I45" s="188">
        <f t="shared" si="8"/>
        <v>0</v>
      </c>
      <c r="J45" s="187">
        <f t="shared" si="9"/>
        <v>1</v>
      </c>
      <c r="K45" s="188"/>
      <c r="L45" s="190">
        <f t="shared" si="11"/>
        <v>41</v>
      </c>
      <c r="M45" s="190">
        <f t="shared" si="10"/>
        <v>102.5</v>
      </c>
    </row>
    <row r="46" spans="1:13" ht="12.75" customHeight="1">
      <c r="A46" s="192">
        <f t="shared" si="0"/>
        <v>137.5</v>
      </c>
      <c r="B46" s="187">
        <f t="shared" si="1"/>
        <v>1</v>
      </c>
      <c r="C46" s="188">
        <f t="shared" si="2"/>
        <v>0</v>
      </c>
      <c r="D46" s="187">
        <f t="shared" si="3"/>
        <v>0</v>
      </c>
      <c r="E46" s="188">
        <f t="shared" si="4"/>
        <v>0</v>
      </c>
      <c r="F46" s="187">
        <f t="shared" si="5"/>
        <v>0</v>
      </c>
      <c r="G46" s="188">
        <f t="shared" si="6"/>
        <v>0</v>
      </c>
      <c r="H46" s="187">
        <f t="shared" si="7"/>
        <v>0</v>
      </c>
      <c r="I46" s="188">
        <f t="shared" si="8"/>
        <v>1</v>
      </c>
      <c r="J46" s="187">
        <f t="shared" si="9"/>
        <v>0</v>
      </c>
      <c r="K46" s="188"/>
      <c r="L46" s="190">
        <f t="shared" si="11"/>
        <v>42</v>
      </c>
      <c r="M46" s="190">
        <f t="shared" si="10"/>
        <v>105</v>
      </c>
    </row>
    <row r="47" spans="1:13" ht="12.75" customHeight="1">
      <c r="A47" s="192">
        <f t="shared" si="0"/>
        <v>140</v>
      </c>
      <c r="B47" s="187">
        <f t="shared" si="1"/>
        <v>1</v>
      </c>
      <c r="C47" s="188">
        <f t="shared" si="2"/>
        <v>0</v>
      </c>
      <c r="D47" s="187">
        <f t="shared" si="3"/>
        <v>0</v>
      </c>
      <c r="E47" s="188">
        <f t="shared" si="4"/>
        <v>0</v>
      </c>
      <c r="F47" s="187">
        <f t="shared" si="5"/>
        <v>0</v>
      </c>
      <c r="G47" s="188">
        <f t="shared" si="6"/>
        <v>0</v>
      </c>
      <c r="H47" s="187">
        <f t="shared" si="7"/>
        <v>0</v>
      </c>
      <c r="I47" s="188">
        <f t="shared" si="8"/>
        <v>1</v>
      </c>
      <c r="J47" s="187">
        <f t="shared" si="9"/>
        <v>1</v>
      </c>
      <c r="K47" s="188"/>
      <c r="L47" s="190">
        <f t="shared" si="11"/>
        <v>43</v>
      </c>
      <c r="M47" s="190">
        <f t="shared" si="10"/>
        <v>107.5</v>
      </c>
    </row>
    <row r="48" spans="1:13" ht="12.75" customHeight="1">
      <c r="A48" s="192">
        <f t="shared" si="0"/>
        <v>142.5</v>
      </c>
      <c r="B48" s="187">
        <f t="shared" si="1"/>
        <v>1</v>
      </c>
      <c r="C48" s="188">
        <f t="shared" si="2"/>
        <v>0</v>
      </c>
      <c r="D48" s="187">
        <f t="shared" si="3"/>
        <v>0</v>
      </c>
      <c r="E48" s="188">
        <f t="shared" si="4"/>
        <v>0</v>
      </c>
      <c r="F48" s="187">
        <f t="shared" si="5"/>
        <v>0</v>
      </c>
      <c r="G48" s="188">
        <f t="shared" si="6"/>
        <v>0</v>
      </c>
      <c r="H48" s="187">
        <f t="shared" si="7"/>
        <v>1</v>
      </c>
      <c r="I48" s="188">
        <f t="shared" si="8"/>
        <v>0</v>
      </c>
      <c r="J48" s="187">
        <f t="shared" si="9"/>
        <v>0</v>
      </c>
      <c r="K48" s="188"/>
      <c r="L48" s="190">
        <f t="shared" si="11"/>
        <v>44</v>
      </c>
      <c r="M48" s="190">
        <f t="shared" si="10"/>
        <v>110</v>
      </c>
    </row>
    <row r="49" spans="1:13" ht="12.75" customHeight="1">
      <c r="A49" s="192">
        <f t="shared" si="0"/>
        <v>145</v>
      </c>
      <c r="B49" s="187">
        <f t="shared" si="1"/>
        <v>1</v>
      </c>
      <c r="C49" s="188">
        <f t="shared" si="2"/>
        <v>0</v>
      </c>
      <c r="D49" s="187">
        <f t="shared" si="3"/>
        <v>0</v>
      </c>
      <c r="E49" s="188">
        <f t="shared" si="4"/>
        <v>0</v>
      </c>
      <c r="F49" s="187">
        <f t="shared" si="5"/>
        <v>0</v>
      </c>
      <c r="G49" s="188">
        <f t="shared" si="6"/>
        <v>0</v>
      </c>
      <c r="H49" s="187">
        <f t="shared" si="7"/>
        <v>1</v>
      </c>
      <c r="I49" s="188">
        <f t="shared" si="8"/>
        <v>0</v>
      </c>
      <c r="J49" s="187">
        <f t="shared" si="9"/>
        <v>1</v>
      </c>
      <c r="K49" s="188"/>
      <c r="L49" s="190">
        <f t="shared" si="11"/>
        <v>45</v>
      </c>
      <c r="M49" s="190">
        <f t="shared" si="10"/>
        <v>112.5</v>
      </c>
    </row>
    <row r="50" spans="1:13" ht="12.75" customHeight="1">
      <c r="A50" s="192">
        <f t="shared" si="0"/>
        <v>147.5</v>
      </c>
      <c r="B50" s="187">
        <f t="shared" si="1"/>
        <v>1</v>
      </c>
      <c r="C50" s="188">
        <f t="shared" si="2"/>
        <v>0</v>
      </c>
      <c r="D50" s="187">
        <f t="shared" si="3"/>
        <v>0</v>
      </c>
      <c r="E50" s="188">
        <f t="shared" si="4"/>
        <v>0</v>
      </c>
      <c r="F50" s="187">
        <f t="shared" si="5"/>
        <v>0</v>
      </c>
      <c r="G50" s="188">
        <f t="shared" si="6"/>
        <v>0</v>
      </c>
      <c r="H50" s="187">
        <f t="shared" si="7"/>
        <v>1</v>
      </c>
      <c r="I50" s="188">
        <f t="shared" si="8"/>
        <v>1</v>
      </c>
      <c r="J50" s="187">
        <f t="shared" si="9"/>
        <v>0</v>
      </c>
      <c r="K50" s="188"/>
      <c r="L50" s="190">
        <f t="shared" si="11"/>
        <v>46</v>
      </c>
      <c r="M50" s="190">
        <f t="shared" si="10"/>
        <v>115</v>
      </c>
    </row>
    <row r="51" spans="1:13" ht="12.75" customHeight="1">
      <c r="A51" s="192">
        <f t="shared" si="0"/>
        <v>150</v>
      </c>
      <c r="B51" s="187">
        <f t="shared" si="1"/>
        <v>1</v>
      </c>
      <c r="C51" s="188">
        <f t="shared" si="2"/>
        <v>0</v>
      </c>
      <c r="D51" s="187">
        <f t="shared" si="3"/>
        <v>0</v>
      </c>
      <c r="E51" s="188">
        <f t="shared" si="4"/>
        <v>0</v>
      </c>
      <c r="F51" s="187">
        <f t="shared" si="5"/>
        <v>0</v>
      </c>
      <c r="G51" s="188">
        <f t="shared" si="6"/>
        <v>0</v>
      </c>
      <c r="H51" s="187">
        <f t="shared" si="7"/>
        <v>1</v>
      </c>
      <c r="I51" s="188">
        <f t="shared" si="8"/>
        <v>1</v>
      </c>
      <c r="J51" s="187">
        <f t="shared" si="9"/>
        <v>1</v>
      </c>
      <c r="K51" s="188"/>
      <c r="L51" s="190">
        <f t="shared" si="11"/>
        <v>47</v>
      </c>
      <c r="M51" s="190">
        <f t="shared" si="10"/>
        <v>117.5</v>
      </c>
    </row>
    <row r="52" spans="1:13" ht="12.75" customHeight="1">
      <c r="A52" s="192">
        <f t="shared" si="0"/>
        <v>152.5</v>
      </c>
      <c r="B52" s="187">
        <f t="shared" si="1"/>
        <v>1</v>
      </c>
      <c r="C52" s="188">
        <f t="shared" si="2"/>
        <v>0</v>
      </c>
      <c r="D52" s="187">
        <f t="shared" si="3"/>
        <v>0</v>
      </c>
      <c r="E52" s="188">
        <f t="shared" si="4"/>
        <v>0</v>
      </c>
      <c r="F52" s="187">
        <f t="shared" si="5"/>
        <v>0</v>
      </c>
      <c r="G52" s="188">
        <f t="shared" si="6"/>
        <v>1</v>
      </c>
      <c r="H52" s="187">
        <f t="shared" si="7"/>
        <v>0</v>
      </c>
      <c r="I52" s="188">
        <f t="shared" si="8"/>
        <v>0</v>
      </c>
      <c r="J52" s="187">
        <f t="shared" si="9"/>
        <v>0</v>
      </c>
      <c r="K52" s="188"/>
      <c r="L52" s="190">
        <f t="shared" si="11"/>
        <v>48</v>
      </c>
      <c r="M52" s="190">
        <f t="shared" si="10"/>
        <v>120</v>
      </c>
    </row>
    <row r="53" spans="1:13" ht="12.75" customHeight="1">
      <c r="A53" s="192">
        <f t="shared" si="0"/>
        <v>155</v>
      </c>
      <c r="B53" s="187">
        <f t="shared" si="1"/>
        <v>1</v>
      </c>
      <c r="C53" s="188">
        <f t="shared" si="2"/>
        <v>0</v>
      </c>
      <c r="D53" s="187">
        <f t="shared" si="3"/>
        <v>0</v>
      </c>
      <c r="E53" s="188">
        <f t="shared" si="4"/>
        <v>0</v>
      </c>
      <c r="F53" s="187">
        <f t="shared" si="5"/>
        <v>0</v>
      </c>
      <c r="G53" s="188">
        <f t="shared" si="6"/>
        <v>1</v>
      </c>
      <c r="H53" s="187">
        <f t="shared" si="7"/>
        <v>0</v>
      </c>
      <c r="I53" s="188">
        <f t="shared" si="8"/>
        <v>0</v>
      </c>
      <c r="J53" s="187">
        <f t="shared" si="9"/>
        <v>1</v>
      </c>
      <c r="K53" s="188"/>
      <c r="L53" s="190">
        <f t="shared" si="11"/>
        <v>49</v>
      </c>
      <c r="M53" s="190">
        <f t="shared" si="10"/>
        <v>122.5</v>
      </c>
    </row>
    <row r="54" spans="1:13" ht="12.75" customHeight="1">
      <c r="A54" s="192">
        <f t="shared" si="0"/>
        <v>157.5</v>
      </c>
      <c r="B54" s="187">
        <f t="shared" si="1"/>
        <v>1</v>
      </c>
      <c r="C54" s="188">
        <f t="shared" si="2"/>
        <v>0</v>
      </c>
      <c r="D54" s="187">
        <f t="shared" si="3"/>
        <v>0</v>
      </c>
      <c r="E54" s="188">
        <f t="shared" si="4"/>
        <v>0</v>
      </c>
      <c r="F54" s="187">
        <f t="shared" si="5"/>
        <v>0</v>
      </c>
      <c r="G54" s="188">
        <f t="shared" si="6"/>
        <v>1</v>
      </c>
      <c r="H54" s="187">
        <f t="shared" si="7"/>
        <v>0</v>
      </c>
      <c r="I54" s="188">
        <f t="shared" si="8"/>
        <v>1</v>
      </c>
      <c r="J54" s="187">
        <f t="shared" si="9"/>
        <v>0</v>
      </c>
      <c r="K54" s="188"/>
      <c r="L54" s="190">
        <f t="shared" si="11"/>
        <v>50</v>
      </c>
      <c r="M54" s="190">
        <f t="shared" si="10"/>
        <v>125</v>
      </c>
    </row>
    <row r="55" spans="1:13" ht="12.75" customHeight="1">
      <c r="A55" s="192">
        <f t="shared" si="0"/>
        <v>160</v>
      </c>
      <c r="B55" s="187">
        <f t="shared" si="1"/>
        <v>1</v>
      </c>
      <c r="C55" s="188">
        <f t="shared" si="2"/>
        <v>0</v>
      </c>
      <c r="D55" s="187">
        <f t="shared" si="3"/>
        <v>0</v>
      </c>
      <c r="E55" s="188">
        <f t="shared" si="4"/>
        <v>0</v>
      </c>
      <c r="F55" s="187">
        <f t="shared" si="5"/>
        <v>0</v>
      </c>
      <c r="G55" s="188">
        <f t="shared" si="6"/>
        <v>1</v>
      </c>
      <c r="H55" s="187">
        <f t="shared" si="7"/>
        <v>0</v>
      </c>
      <c r="I55" s="188">
        <f t="shared" si="8"/>
        <v>1</v>
      </c>
      <c r="J55" s="187">
        <f t="shared" si="9"/>
        <v>1</v>
      </c>
      <c r="K55" s="188"/>
      <c r="L55" s="190">
        <f t="shared" si="11"/>
        <v>51</v>
      </c>
      <c r="M55" s="190">
        <f t="shared" si="10"/>
        <v>127.5</v>
      </c>
    </row>
    <row r="56" spans="1:13" ht="12.75" customHeight="1">
      <c r="A56" s="192">
        <f t="shared" si="0"/>
        <v>162.5</v>
      </c>
      <c r="B56" s="187">
        <f t="shared" si="1"/>
        <v>1</v>
      </c>
      <c r="C56" s="188">
        <f t="shared" si="2"/>
        <v>0</v>
      </c>
      <c r="D56" s="187">
        <f t="shared" si="3"/>
        <v>0</v>
      </c>
      <c r="E56" s="188">
        <f t="shared" si="4"/>
        <v>0</v>
      </c>
      <c r="F56" s="187">
        <f t="shared" si="5"/>
        <v>1</v>
      </c>
      <c r="G56" s="188">
        <f t="shared" si="6"/>
        <v>0</v>
      </c>
      <c r="H56" s="187">
        <f t="shared" si="7"/>
        <v>0</v>
      </c>
      <c r="I56" s="188">
        <f t="shared" si="8"/>
        <v>0</v>
      </c>
      <c r="J56" s="187">
        <f t="shared" si="9"/>
        <v>0</v>
      </c>
      <c r="K56" s="188"/>
      <c r="L56" s="190">
        <f t="shared" si="11"/>
        <v>52</v>
      </c>
      <c r="M56" s="190">
        <f t="shared" si="10"/>
        <v>130</v>
      </c>
    </row>
    <row r="57" spans="1:13" ht="12.75" customHeight="1">
      <c r="A57" s="192">
        <f t="shared" si="0"/>
        <v>165</v>
      </c>
      <c r="B57" s="187">
        <f t="shared" si="1"/>
        <v>1</v>
      </c>
      <c r="C57" s="188">
        <f t="shared" si="2"/>
        <v>0</v>
      </c>
      <c r="D57" s="187">
        <f t="shared" si="3"/>
        <v>0</v>
      </c>
      <c r="E57" s="188">
        <f t="shared" si="4"/>
        <v>0</v>
      </c>
      <c r="F57" s="187">
        <f t="shared" si="5"/>
        <v>1</v>
      </c>
      <c r="G57" s="188">
        <f t="shared" si="6"/>
        <v>0</v>
      </c>
      <c r="H57" s="187">
        <f t="shared" si="7"/>
        <v>0</v>
      </c>
      <c r="I57" s="188">
        <f t="shared" si="8"/>
        <v>0</v>
      </c>
      <c r="J57" s="187">
        <f t="shared" si="9"/>
        <v>1</v>
      </c>
      <c r="K57" s="188"/>
      <c r="L57" s="190">
        <f t="shared" si="11"/>
        <v>53</v>
      </c>
      <c r="M57" s="190">
        <f t="shared" si="10"/>
        <v>132.5</v>
      </c>
    </row>
    <row r="58" spans="1:13" ht="12.75" customHeight="1">
      <c r="A58" s="192">
        <f t="shared" si="0"/>
        <v>167.5</v>
      </c>
      <c r="B58" s="187">
        <f t="shared" si="1"/>
        <v>1</v>
      </c>
      <c r="C58" s="188">
        <f t="shared" si="2"/>
        <v>0</v>
      </c>
      <c r="D58" s="187">
        <f t="shared" si="3"/>
        <v>0</v>
      </c>
      <c r="E58" s="188">
        <f t="shared" si="4"/>
        <v>0</v>
      </c>
      <c r="F58" s="187">
        <f t="shared" si="5"/>
        <v>1</v>
      </c>
      <c r="G58" s="188">
        <f t="shared" si="6"/>
        <v>0</v>
      </c>
      <c r="H58" s="187">
        <f t="shared" si="7"/>
        <v>0</v>
      </c>
      <c r="I58" s="188">
        <f t="shared" si="8"/>
        <v>1</v>
      </c>
      <c r="J58" s="187">
        <f t="shared" si="9"/>
        <v>0</v>
      </c>
      <c r="K58" s="188"/>
      <c r="L58" s="190">
        <f t="shared" si="11"/>
        <v>54</v>
      </c>
      <c r="M58" s="190">
        <f t="shared" si="10"/>
        <v>135</v>
      </c>
    </row>
    <row r="59" spans="1:13" ht="12.75" customHeight="1">
      <c r="A59" s="192">
        <f t="shared" si="0"/>
        <v>170</v>
      </c>
      <c r="B59" s="187">
        <f t="shared" si="1"/>
        <v>1</v>
      </c>
      <c r="C59" s="188">
        <f t="shared" si="2"/>
        <v>0</v>
      </c>
      <c r="D59" s="187">
        <f t="shared" si="3"/>
        <v>0</v>
      </c>
      <c r="E59" s="188">
        <f t="shared" si="4"/>
        <v>0</v>
      </c>
      <c r="F59" s="187">
        <f t="shared" si="5"/>
        <v>1</v>
      </c>
      <c r="G59" s="188">
        <f t="shared" si="6"/>
        <v>0</v>
      </c>
      <c r="H59" s="187">
        <f t="shared" si="7"/>
        <v>0</v>
      </c>
      <c r="I59" s="188">
        <f t="shared" si="8"/>
        <v>1</v>
      </c>
      <c r="J59" s="187">
        <f t="shared" si="9"/>
        <v>1</v>
      </c>
      <c r="K59" s="188"/>
      <c r="L59" s="190">
        <f t="shared" si="11"/>
        <v>55</v>
      </c>
      <c r="M59" s="190">
        <f t="shared" si="10"/>
        <v>137.5</v>
      </c>
    </row>
    <row r="60" spans="1:13" ht="12.75" customHeight="1">
      <c r="A60" s="192">
        <f t="shared" si="0"/>
        <v>172.5</v>
      </c>
      <c r="B60" s="187">
        <f t="shared" si="1"/>
        <v>1</v>
      </c>
      <c r="C60" s="188">
        <f t="shared" si="2"/>
        <v>0</v>
      </c>
      <c r="D60" s="187">
        <f t="shared" si="3"/>
        <v>0</v>
      </c>
      <c r="E60" s="188">
        <f t="shared" si="4"/>
        <v>1</v>
      </c>
      <c r="F60" s="187">
        <f t="shared" si="5"/>
        <v>0</v>
      </c>
      <c r="G60" s="188">
        <f t="shared" si="6"/>
        <v>0</v>
      </c>
      <c r="H60" s="187">
        <f t="shared" si="7"/>
        <v>0</v>
      </c>
      <c r="I60" s="188">
        <f t="shared" si="8"/>
        <v>0</v>
      </c>
      <c r="J60" s="187">
        <f t="shared" si="9"/>
        <v>0</v>
      </c>
      <c r="K60" s="188"/>
      <c r="L60" s="190">
        <f t="shared" si="11"/>
        <v>56</v>
      </c>
      <c r="M60" s="190">
        <f t="shared" si="10"/>
        <v>140</v>
      </c>
    </row>
    <row r="61" spans="1:13" ht="12.75" customHeight="1">
      <c r="A61" s="192">
        <f t="shared" si="0"/>
        <v>175</v>
      </c>
      <c r="B61" s="187">
        <f t="shared" si="1"/>
        <v>1</v>
      </c>
      <c r="C61" s="188">
        <f t="shared" si="2"/>
        <v>0</v>
      </c>
      <c r="D61" s="187">
        <f t="shared" si="3"/>
        <v>0</v>
      </c>
      <c r="E61" s="188">
        <f t="shared" si="4"/>
        <v>1</v>
      </c>
      <c r="F61" s="187">
        <f t="shared" si="5"/>
        <v>0</v>
      </c>
      <c r="G61" s="188">
        <f t="shared" si="6"/>
        <v>0</v>
      </c>
      <c r="H61" s="187">
        <f t="shared" si="7"/>
        <v>0</v>
      </c>
      <c r="I61" s="188">
        <f t="shared" si="8"/>
        <v>0</v>
      </c>
      <c r="J61" s="187">
        <f t="shared" si="9"/>
        <v>1</v>
      </c>
      <c r="K61" s="188"/>
      <c r="L61" s="190">
        <f t="shared" si="11"/>
        <v>57</v>
      </c>
      <c r="M61" s="190">
        <f t="shared" si="10"/>
        <v>142.5</v>
      </c>
    </row>
    <row r="62" spans="1:13" ht="12.75" customHeight="1">
      <c r="A62" s="192">
        <f t="shared" si="0"/>
        <v>177.5</v>
      </c>
      <c r="B62" s="187">
        <f t="shared" si="1"/>
        <v>1</v>
      </c>
      <c r="C62" s="188">
        <f t="shared" si="2"/>
        <v>0</v>
      </c>
      <c r="D62" s="187">
        <f t="shared" si="3"/>
        <v>0</v>
      </c>
      <c r="E62" s="188">
        <f t="shared" si="4"/>
        <v>1</v>
      </c>
      <c r="F62" s="187">
        <f t="shared" si="5"/>
        <v>0</v>
      </c>
      <c r="G62" s="188">
        <f t="shared" si="6"/>
        <v>0</v>
      </c>
      <c r="H62" s="187">
        <f t="shared" si="7"/>
        <v>0</v>
      </c>
      <c r="I62" s="188">
        <f t="shared" si="8"/>
        <v>1</v>
      </c>
      <c r="J62" s="187">
        <f t="shared" si="9"/>
        <v>0</v>
      </c>
      <c r="K62" s="188"/>
      <c r="L62" s="190">
        <f t="shared" si="11"/>
        <v>58</v>
      </c>
      <c r="M62" s="190">
        <f t="shared" si="10"/>
        <v>145</v>
      </c>
    </row>
    <row r="63" spans="1:13" ht="12.75" customHeight="1">
      <c r="A63" s="192">
        <f t="shared" si="0"/>
        <v>180</v>
      </c>
      <c r="B63" s="187">
        <f t="shared" si="1"/>
        <v>1</v>
      </c>
      <c r="C63" s="188">
        <f t="shared" si="2"/>
        <v>0</v>
      </c>
      <c r="D63" s="187">
        <f t="shared" si="3"/>
        <v>0</v>
      </c>
      <c r="E63" s="188">
        <f t="shared" si="4"/>
        <v>1</v>
      </c>
      <c r="F63" s="187">
        <f t="shared" si="5"/>
        <v>0</v>
      </c>
      <c r="G63" s="188">
        <f t="shared" si="6"/>
        <v>0</v>
      </c>
      <c r="H63" s="187">
        <f t="shared" si="7"/>
        <v>0</v>
      </c>
      <c r="I63" s="188">
        <f t="shared" si="8"/>
        <v>1</v>
      </c>
      <c r="J63" s="187">
        <f t="shared" si="9"/>
        <v>1</v>
      </c>
      <c r="K63" s="188"/>
      <c r="L63" s="190">
        <f t="shared" si="11"/>
        <v>59</v>
      </c>
      <c r="M63" s="190">
        <f t="shared" si="10"/>
        <v>147.5</v>
      </c>
    </row>
    <row r="64" spans="1:13" ht="12.75" customHeight="1">
      <c r="A64" s="192">
        <f t="shared" si="0"/>
        <v>182.5</v>
      </c>
      <c r="B64" s="187">
        <f t="shared" si="1"/>
        <v>1</v>
      </c>
      <c r="C64" s="188">
        <f t="shared" si="2"/>
        <v>0</v>
      </c>
      <c r="D64" s="187">
        <f t="shared" si="3"/>
        <v>0</v>
      </c>
      <c r="E64" s="188">
        <f t="shared" si="4"/>
        <v>1</v>
      </c>
      <c r="F64" s="187">
        <f t="shared" si="5"/>
        <v>0</v>
      </c>
      <c r="G64" s="188">
        <f t="shared" si="6"/>
        <v>0</v>
      </c>
      <c r="H64" s="187">
        <f t="shared" si="7"/>
        <v>1</v>
      </c>
      <c r="I64" s="188">
        <f t="shared" si="8"/>
        <v>0</v>
      </c>
      <c r="J64" s="187">
        <f t="shared" si="9"/>
        <v>0</v>
      </c>
      <c r="K64" s="188"/>
      <c r="L64" s="190">
        <f t="shared" si="11"/>
        <v>60</v>
      </c>
      <c r="M64" s="190">
        <f t="shared" si="10"/>
        <v>150</v>
      </c>
    </row>
    <row r="65" spans="1:13" ht="12.75" customHeight="1">
      <c r="A65" s="192">
        <f t="shared" si="0"/>
        <v>185</v>
      </c>
      <c r="B65" s="187">
        <f t="shared" si="1"/>
        <v>1</v>
      </c>
      <c r="C65" s="188">
        <f t="shared" si="2"/>
        <v>0</v>
      </c>
      <c r="D65" s="187">
        <f t="shared" si="3"/>
        <v>0</v>
      </c>
      <c r="E65" s="188">
        <f t="shared" si="4"/>
        <v>1</v>
      </c>
      <c r="F65" s="187">
        <f t="shared" si="5"/>
        <v>0</v>
      </c>
      <c r="G65" s="188">
        <f t="shared" si="6"/>
        <v>0</v>
      </c>
      <c r="H65" s="187">
        <f t="shared" si="7"/>
        <v>1</v>
      </c>
      <c r="I65" s="188">
        <f t="shared" si="8"/>
        <v>0</v>
      </c>
      <c r="J65" s="187">
        <f t="shared" si="9"/>
        <v>1</v>
      </c>
      <c r="K65" s="188"/>
      <c r="L65" s="190">
        <f t="shared" si="11"/>
        <v>61</v>
      </c>
      <c r="M65" s="190">
        <f t="shared" si="10"/>
        <v>152.5</v>
      </c>
    </row>
    <row r="66" spans="1:13" ht="12.75" customHeight="1">
      <c r="A66" s="192">
        <f t="shared" si="0"/>
        <v>187.5</v>
      </c>
      <c r="B66" s="187">
        <f t="shared" si="1"/>
        <v>1</v>
      </c>
      <c r="C66" s="188">
        <f t="shared" si="2"/>
        <v>0</v>
      </c>
      <c r="D66" s="187">
        <f t="shared" si="3"/>
        <v>0</v>
      </c>
      <c r="E66" s="188">
        <f t="shared" si="4"/>
        <v>1</v>
      </c>
      <c r="F66" s="187">
        <f t="shared" si="5"/>
        <v>0</v>
      </c>
      <c r="G66" s="188">
        <f t="shared" si="6"/>
        <v>0</v>
      </c>
      <c r="H66" s="187">
        <f t="shared" si="7"/>
        <v>1</v>
      </c>
      <c r="I66" s="188">
        <f t="shared" si="8"/>
        <v>1</v>
      </c>
      <c r="J66" s="187">
        <f t="shared" si="9"/>
        <v>0</v>
      </c>
      <c r="K66" s="188"/>
      <c r="L66" s="190">
        <f t="shared" si="11"/>
        <v>62</v>
      </c>
      <c r="M66" s="190">
        <f t="shared" si="10"/>
        <v>155</v>
      </c>
    </row>
    <row r="67" spans="1:13" ht="12.75" customHeight="1">
      <c r="A67" s="192">
        <f t="shared" si="0"/>
        <v>190</v>
      </c>
      <c r="B67" s="187">
        <f t="shared" si="1"/>
        <v>1</v>
      </c>
      <c r="C67" s="188">
        <f t="shared" si="2"/>
        <v>0</v>
      </c>
      <c r="D67" s="187">
        <f t="shared" si="3"/>
        <v>0</v>
      </c>
      <c r="E67" s="188">
        <f t="shared" si="4"/>
        <v>1</v>
      </c>
      <c r="F67" s="187">
        <f t="shared" si="5"/>
        <v>0</v>
      </c>
      <c r="G67" s="188">
        <f t="shared" si="6"/>
        <v>0</v>
      </c>
      <c r="H67" s="187">
        <f t="shared" si="7"/>
        <v>1</v>
      </c>
      <c r="I67" s="188">
        <f t="shared" si="8"/>
        <v>1</v>
      </c>
      <c r="J67" s="187">
        <f t="shared" si="9"/>
        <v>1</v>
      </c>
      <c r="K67" s="188"/>
      <c r="L67" s="190">
        <f t="shared" si="11"/>
        <v>63</v>
      </c>
      <c r="M67" s="190">
        <f t="shared" si="10"/>
        <v>157.5</v>
      </c>
    </row>
    <row r="68" spans="1:13" ht="12.75" customHeight="1">
      <c r="A68" s="192">
        <f t="shared" si="0"/>
        <v>192.5</v>
      </c>
      <c r="B68" s="187">
        <f t="shared" si="1"/>
        <v>1</v>
      </c>
      <c r="C68" s="188">
        <f t="shared" si="2"/>
        <v>0</v>
      </c>
      <c r="D68" s="187">
        <f t="shared" si="3"/>
        <v>0</v>
      </c>
      <c r="E68" s="188">
        <f t="shared" si="4"/>
        <v>1</v>
      </c>
      <c r="F68" s="187">
        <f t="shared" si="5"/>
        <v>0</v>
      </c>
      <c r="G68" s="188">
        <f t="shared" si="6"/>
        <v>1</v>
      </c>
      <c r="H68" s="187">
        <f t="shared" si="7"/>
        <v>0</v>
      </c>
      <c r="I68" s="188">
        <f t="shared" si="8"/>
        <v>0</v>
      </c>
      <c r="J68" s="187">
        <f t="shared" si="9"/>
        <v>0</v>
      </c>
      <c r="K68" s="188"/>
      <c r="L68" s="190">
        <f t="shared" si="11"/>
        <v>64</v>
      </c>
      <c r="M68" s="190">
        <f t="shared" si="10"/>
        <v>160</v>
      </c>
    </row>
    <row r="69" spans="1:13" ht="12.75" customHeight="1">
      <c r="A69" s="192">
        <f aca="true" t="shared" si="12" ref="A69:A132">IF(M69+$K$2&gt;$L$1,0,M69+$K$2)</f>
        <v>195</v>
      </c>
      <c r="B69" s="187">
        <f aca="true" t="shared" si="13" ref="B69:B132">IF(A69=0,0,MIN($B$1/2,INT(M69/(2*$B$2))))</f>
        <v>1</v>
      </c>
      <c r="C69" s="188">
        <f aca="true" t="shared" si="14" ref="C69:C132">IF(A69=0,0,MIN($C$1/2,INT(($M69-2*$B69*$B$2)/(2*$C$2))))</f>
        <v>0</v>
      </c>
      <c r="D69" s="187">
        <f aca="true" t="shared" si="15" ref="D69:D132">IF(A69=0,0,MIN($D$1/2,INT(($M69-2*$B69*$B$2-2*$C69*$C$2)/(2*$D$2))))</f>
        <v>0</v>
      </c>
      <c r="E69" s="188">
        <f aca="true" t="shared" si="16" ref="E69:E132">IF(A69=0,0,MIN($E$1/2,INT(($M69-2*$B69*$B$2-2*$C69*$C$2-2*$D69*$D$2)/(2*$E$2))))</f>
        <v>1</v>
      </c>
      <c r="F69" s="187">
        <f aca="true" t="shared" si="17" ref="F69:F132">IF(A69=0,0,MIN($F$1/2,INT(($M69-2*$B69*$B$2-2*$C69*$C$2-2*$D69*$D$2-2*$E69*$E$2)/(2*$F$2))))</f>
        <v>0</v>
      </c>
      <c r="G69" s="188">
        <f aca="true" t="shared" si="18" ref="G69:G132">IF(A69=0,0,MIN($G$1/2,INT(($M69-2*$B69*$B$2-2*$C69*$C$2-2*$D69*$D$2-2*$E69*$E$2-2*$F69*$F$2)/(2*$G$2))))</f>
        <v>1</v>
      </c>
      <c r="H69" s="187">
        <f aca="true" t="shared" si="19" ref="H69:H132">IF(A69=0,0,MIN($H$1/2,INT(($M69-2*$B69*$B$2-2*$C69*$C$2-2*$D69*$D$2-2*$E69*$E$2-2*$F69*$F$2-2*$G69*$G$2)/(2*$H$2))))</f>
        <v>0</v>
      </c>
      <c r="I69" s="188">
        <f aca="true" t="shared" si="20" ref="I69:I132">IF(A69=0,0,MIN($I$1/2,INT(($M69-2*$B69*$B$2-2*$C69*$C$2-2*$D69*$D$2-2*$E69*$E$2-2*$F69*$F$2-2*$G69*$G$2-2*$H69*$H$2)/(2*$I$2))))</f>
        <v>0</v>
      </c>
      <c r="J69" s="187">
        <f aca="true" t="shared" si="21" ref="J69:J132">IF(A69=0,0,MIN($J$1/2,INT(($M69-2*$B69*$B$2-2*$C69*$C$2-2*$D69*$D$2-2*$E69*$E$2-2*$F69*$F$2-2*$G69*$G$2-2*$H69*$H$2-2*$I69*$I$2)/(2*$J$2))))</f>
        <v>1</v>
      </c>
      <c r="K69" s="188"/>
      <c r="L69" s="190">
        <f t="shared" si="11"/>
        <v>65</v>
      </c>
      <c r="M69" s="190">
        <f aca="true" t="shared" si="22" ref="M69:M132">IF($A$2="Pounds",5*L69,2.5*L69)</f>
        <v>162.5</v>
      </c>
    </row>
    <row r="70" spans="1:13" ht="12.75" customHeight="1">
      <c r="A70" s="192">
        <f t="shared" si="12"/>
        <v>197.5</v>
      </c>
      <c r="B70" s="187">
        <f t="shared" si="13"/>
        <v>1</v>
      </c>
      <c r="C70" s="188">
        <f t="shared" si="14"/>
        <v>0</v>
      </c>
      <c r="D70" s="187">
        <f t="shared" si="15"/>
        <v>0</v>
      </c>
      <c r="E70" s="188">
        <f t="shared" si="16"/>
        <v>1</v>
      </c>
      <c r="F70" s="187">
        <f t="shared" si="17"/>
        <v>0</v>
      </c>
      <c r="G70" s="188">
        <f t="shared" si="18"/>
        <v>1</v>
      </c>
      <c r="H70" s="187">
        <f t="shared" si="19"/>
        <v>0</v>
      </c>
      <c r="I70" s="188">
        <f t="shared" si="20"/>
        <v>1</v>
      </c>
      <c r="J70" s="187">
        <f t="shared" si="21"/>
        <v>0</v>
      </c>
      <c r="K70" s="188"/>
      <c r="L70" s="190">
        <f t="shared" si="11"/>
        <v>66</v>
      </c>
      <c r="M70" s="190">
        <f t="shared" si="22"/>
        <v>165</v>
      </c>
    </row>
    <row r="71" spans="1:13" ht="12.75" customHeight="1">
      <c r="A71" s="192">
        <f t="shared" si="12"/>
        <v>200</v>
      </c>
      <c r="B71" s="187">
        <f t="shared" si="13"/>
        <v>1</v>
      </c>
      <c r="C71" s="188">
        <f t="shared" si="14"/>
        <v>0</v>
      </c>
      <c r="D71" s="187">
        <f t="shared" si="15"/>
        <v>0</v>
      </c>
      <c r="E71" s="188">
        <f t="shared" si="16"/>
        <v>1</v>
      </c>
      <c r="F71" s="187">
        <f t="shared" si="17"/>
        <v>0</v>
      </c>
      <c r="G71" s="188">
        <f t="shared" si="18"/>
        <v>1</v>
      </c>
      <c r="H71" s="187">
        <f t="shared" si="19"/>
        <v>0</v>
      </c>
      <c r="I71" s="188">
        <f t="shared" si="20"/>
        <v>1</v>
      </c>
      <c r="J71" s="187">
        <f t="shared" si="21"/>
        <v>1</v>
      </c>
      <c r="K71" s="188"/>
      <c r="L71" s="190">
        <f t="shared" si="11"/>
        <v>67</v>
      </c>
      <c r="M71" s="190">
        <f t="shared" si="22"/>
        <v>167.5</v>
      </c>
    </row>
    <row r="72" spans="1:13" ht="12.75" customHeight="1">
      <c r="A72" s="192">
        <f t="shared" si="12"/>
        <v>202.5</v>
      </c>
      <c r="B72" s="187">
        <f t="shared" si="13"/>
        <v>1</v>
      </c>
      <c r="C72" s="188">
        <f t="shared" si="14"/>
        <v>0</v>
      </c>
      <c r="D72" s="187">
        <f t="shared" si="15"/>
        <v>0</v>
      </c>
      <c r="E72" s="188">
        <f t="shared" si="16"/>
        <v>1</v>
      </c>
      <c r="F72" s="187">
        <f t="shared" si="17"/>
        <v>1</v>
      </c>
      <c r="G72" s="188">
        <f t="shared" si="18"/>
        <v>0</v>
      </c>
      <c r="H72" s="187">
        <f t="shared" si="19"/>
        <v>0</v>
      </c>
      <c r="I72" s="188">
        <f t="shared" si="20"/>
        <v>0</v>
      </c>
      <c r="J72" s="187">
        <f t="shared" si="21"/>
        <v>0</v>
      </c>
      <c r="K72" s="188"/>
      <c r="L72" s="190">
        <f t="shared" si="11"/>
        <v>68</v>
      </c>
      <c r="M72" s="190">
        <f t="shared" si="22"/>
        <v>170</v>
      </c>
    </row>
    <row r="73" spans="1:13" ht="12.75" customHeight="1">
      <c r="A73" s="192">
        <f t="shared" si="12"/>
        <v>205</v>
      </c>
      <c r="B73" s="187">
        <f t="shared" si="13"/>
        <v>1</v>
      </c>
      <c r="C73" s="188">
        <f t="shared" si="14"/>
        <v>0</v>
      </c>
      <c r="D73" s="187">
        <f t="shared" si="15"/>
        <v>0</v>
      </c>
      <c r="E73" s="188">
        <f t="shared" si="16"/>
        <v>1</v>
      </c>
      <c r="F73" s="187">
        <f t="shared" si="17"/>
        <v>1</v>
      </c>
      <c r="G73" s="188">
        <f t="shared" si="18"/>
        <v>0</v>
      </c>
      <c r="H73" s="187">
        <f t="shared" si="19"/>
        <v>0</v>
      </c>
      <c r="I73" s="188">
        <f t="shared" si="20"/>
        <v>0</v>
      </c>
      <c r="J73" s="187">
        <f t="shared" si="21"/>
        <v>1</v>
      </c>
      <c r="K73" s="188"/>
      <c r="L73" s="190">
        <f t="shared" si="11"/>
        <v>69</v>
      </c>
      <c r="M73" s="190">
        <f t="shared" si="22"/>
        <v>172.5</v>
      </c>
    </row>
    <row r="74" spans="1:13" ht="12.75" customHeight="1">
      <c r="A74" s="192">
        <f t="shared" si="12"/>
        <v>207.5</v>
      </c>
      <c r="B74" s="187">
        <f t="shared" si="13"/>
        <v>1</v>
      </c>
      <c r="C74" s="188">
        <f t="shared" si="14"/>
        <v>0</v>
      </c>
      <c r="D74" s="187">
        <f t="shared" si="15"/>
        <v>0</v>
      </c>
      <c r="E74" s="188">
        <f t="shared" si="16"/>
        <v>1</v>
      </c>
      <c r="F74" s="187">
        <f t="shared" si="17"/>
        <v>1</v>
      </c>
      <c r="G74" s="188">
        <f t="shared" si="18"/>
        <v>0</v>
      </c>
      <c r="H74" s="187">
        <f t="shared" si="19"/>
        <v>0</v>
      </c>
      <c r="I74" s="188">
        <f t="shared" si="20"/>
        <v>1</v>
      </c>
      <c r="J74" s="187">
        <f t="shared" si="21"/>
        <v>0</v>
      </c>
      <c r="K74" s="188"/>
      <c r="L74" s="190">
        <f t="shared" si="11"/>
        <v>70</v>
      </c>
      <c r="M74" s="190">
        <f t="shared" si="22"/>
        <v>175</v>
      </c>
    </row>
    <row r="75" spans="1:13" ht="12.75" customHeight="1">
      <c r="A75" s="192">
        <f t="shared" si="12"/>
        <v>210</v>
      </c>
      <c r="B75" s="187">
        <f t="shared" si="13"/>
        <v>1</v>
      </c>
      <c r="C75" s="188">
        <f t="shared" si="14"/>
        <v>0</v>
      </c>
      <c r="D75" s="187">
        <f t="shared" si="15"/>
        <v>0</v>
      </c>
      <c r="E75" s="188">
        <f t="shared" si="16"/>
        <v>1</v>
      </c>
      <c r="F75" s="187">
        <f t="shared" si="17"/>
        <v>1</v>
      </c>
      <c r="G75" s="188">
        <f t="shared" si="18"/>
        <v>0</v>
      </c>
      <c r="H75" s="187">
        <f t="shared" si="19"/>
        <v>0</v>
      </c>
      <c r="I75" s="188">
        <f t="shared" si="20"/>
        <v>1</v>
      </c>
      <c r="J75" s="187">
        <f t="shared" si="21"/>
        <v>1</v>
      </c>
      <c r="K75" s="188"/>
      <c r="L75" s="190">
        <f t="shared" si="11"/>
        <v>71</v>
      </c>
      <c r="M75" s="190">
        <f t="shared" si="22"/>
        <v>177.5</v>
      </c>
    </row>
    <row r="76" spans="1:13" ht="12.75" customHeight="1">
      <c r="A76" s="192">
        <f t="shared" si="12"/>
        <v>212.5</v>
      </c>
      <c r="B76" s="187">
        <f t="shared" si="13"/>
        <v>1</v>
      </c>
      <c r="C76" s="188">
        <f t="shared" si="14"/>
        <v>0</v>
      </c>
      <c r="D76" s="187">
        <f t="shared" si="15"/>
        <v>0</v>
      </c>
      <c r="E76" s="188">
        <f t="shared" si="16"/>
        <v>2</v>
      </c>
      <c r="F76" s="187">
        <f t="shared" si="17"/>
        <v>0</v>
      </c>
      <c r="G76" s="188">
        <f t="shared" si="18"/>
        <v>0</v>
      </c>
      <c r="H76" s="187">
        <f t="shared" si="19"/>
        <v>0</v>
      </c>
      <c r="I76" s="188">
        <f t="shared" si="20"/>
        <v>0</v>
      </c>
      <c r="J76" s="187">
        <f t="shared" si="21"/>
        <v>0</v>
      </c>
      <c r="K76" s="188"/>
      <c r="L76" s="190">
        <f t="shared" si="11"/>
        <v>72</v>
      </c>
      <c r="M76" s="190">
        <f t="shared" si="22"/>
        <v>180</v>
      </c>
    </row>
    <row r="77" spans="1:13" ht="12.75" customHeight="1">
      <c r="A77" s="192">
        <f t="shared" si="12"/>
        <v>215</v>
      </c>
      <c r="B77" s="187">
        <f t="shared" si="13"/>
        <v>1</v>
      </c>
      <c r="C77" s="188">
        <f t="shared" si="14"/>
        <v>0</v>
      </c>
      <c r="D77" s="187">
        <f t="shared" si="15"/>
        <v>0</v>
      </c>
      <c r="E77" s="188">
        <f t="shared" si="16"/>
        <v>2</v>
      </c>
      <c r="F77" s="187">
        <f t="shared" si="17"/>
        <v>0</v>
      </c>
      <c r="G77" s="188">
        <f t="shared" si="18"/>
        <v>0</v>
      </c>
      <c r="H77" s="187">
        <f t="shared" si="19"/>
        <v>0</v>
      </c>
      <c r="I77" s="188">
        <f t="shared" si="20"/>
        <v>0</v>
      </c>
      <c r="J77" s="187">
        <f t="shared" si="21"/>
        <v>1</v>
      </c>
      <c r="K77" s="188"/>
      <c r="L77" s="190">
        <f aca="true" t="shared" si="23" ref="L77:L140">L76+1</f>
        <v>73</v>
      </c>
      <c r="M77" s="190">
        <f t="shared" si="22"/>
        <v>182.5</v>
      </c>
    </row>
    <row r="78" spans="1:13" ht="12.75" customHeight="1">
      <c r="A78" s="192">
        <f t="shared" si="12"/>
        <v>217.5</v>
      </c>
      <c r="B78" s="187">
        <f t="shared" si="13"/>
        <v>1</v>
      </c>
      <c r="C78" s="188">
        <f t="shared" si="14"/>
        <v>0</v>
      </c>
      <c r="D78" s="187">
        <f t="shared" si="15"/>
        <v>0</v>
      </c>
      <c r="E78" s="188">
        <f t="shared" si="16"/>
        <v>2</v>
      </c>
      <c r="F78" s="187">
        <f t="shared" si="17"/>
        <v>0</v>
      </c>
      <c r="G78" s="188">
        <f t="shared" si="18"/>
        <v>0</v>
      </c>
      <c r="H78" s="187">
        <f t="shared" si="19"/>
        <v>0</v>
      </c>
      <c r="I78" s="188">
        <f t="shared" si="20"/>
        <v>1</v>
      </c>
      <c r="J78" s="187">
        <f t="shared" si="21"/>
        <v>0</v>
      </c>
      <c r="K78" s="188"/>
      <c r="L78" s="190">
        <f t="shared" si="23"/>
        <v>74</v>
      </c>
      <c r="M78" s="190">
        <f t="shared" si="22"/>
        <v>185</v>
      </c>
    </row>
    <row r="79" spans="1:13" ht="12.75" customHeight="1">
      <c r="A79" s="192">
        <f t="shared" si="12"/>
        <v>220</v>
      </c>
      <c r="B79" s="187">
        <f t="shared" si="13"/>
        <v>1</v>
      </c>
      <c r="C79" s="188">
        <f t="shared" si="14"/>
        <v>0</v>
      </c>
      <c r="D79" s="187">
        <f t="shared" si="15"/>
        <v>0</v>
      </c>
      <c r="E79" s="188">
        <f t="shared" si="16"/>
        <v>2</v>
      </c>
      <c r="F79" s="187">
        <f t="shared" si="17"/>
        <v>0</v>
      </c>
      <c r="G79" s="188">
        <f t="shared" si="18"/>
        <v>0</v>
      </c>
      <c r="H79" s="187">
        <f t="shared" si="19"/>
        <v>0</v>
      </c>
      <c r="I79" s="188">
        <f t="shared" si="20"/>
        <v>1</v>
      </c>
      <c r="J79" s="187">
        <f t="shared" si="21"/>
        <v>1</v>
      </c>
      <c r="K79" s="188"/>
      <c r="L79" s="190">
        <f t="shared" si="23"/>
        <v>75</v>
      </c>
      <c r="M79" s="190">
        <f t="shared" si="22"/>
        <v>187.5</v>
      </c>
    </row>
    <row r="80" spans="1:13" ht="12.75" customHeight="1">
      <c r="A80" s="192">
        <f t="shared" si="12"/>
        <v>222.5</v>
      </c>
      <c r="B80" s="187">
        <f t="shared" si="13"/>
        <v>1</v>
      </c>
      <c r="C80" s="188">
        <f t="shared" si="14"/>
        <v>0</v>
      </c>
      <c r="D80" s="187">
        <f t="shared" si="15"/>
        <v>0</v>
      </c>
      <c r="E80" s="188">
        <f t="shared" si="16"/>
        <v>2</v>
      </c>
      <c r="F80" s="187">
        <f t="shared" si="17"/>
        <v>0</v>
      </c>
      <c r="G80" s="188">
        <f t="shared" si="18"/>
        <v>0</v>
      </c>
      <c r="H80" s="187">
        <f t="shared" si="19"/>
        <v>1</v>
      </c>
      <c r="I80" s="188">
        <f t="shared" si="20"/>
        <v>0</v>
      </c>
      <c r="J80" s="187">
        <f t="shared" si="21"/>
        <v>0</v>
      </c>
      <c r="K80" s="188"/>
      <c r="L80" s="190">
        <f t="shared" si="23"/>
        <v>76</v>
      </c>
      <c r="M80" s="190">
        <f t="shared" si="22"/>
        <v>190</v>
      </c>
    </row>
    <row r="81" spans="1:13" ht="12.75" customHeight="1">
      <c r="A81" s="192">
        <f t="shared" si="12"/>
        <v>225</v>
      </c>
      <c r="B81" s="187">
        <f t="shared" si="13"/>
        <v>1</v>
      </c>
      <c r="C81" s="188">
        <f t="shared" si="14"/>
        <v>0</v>
      </c>
      <c r="D81" s="187">
        <f t="shared" si="15"/>
        <v>0</v>
      </c>
      <c r="E81" s="188">
        <f t="shared" si="16"/>
        <v>2</v>
      </c>
      <c r="F81" s="187">
        <f t="shared" si="17"/>
        <v>0</v>
      </c>
      <c r="G81" s="188">
        <f t="shared" si="18"/>
        <v>0</v>
      </c>
      <c r="H81" s="187">
        <f t="shared" si="19"/>
        <v>1</v>
      </c>
      <c r="I81" s="188">
        <f t="shared" si="20"/>
        <v>0</v>
      </c>
      <c r="J81" s="187">
        <f t="shared" si="21"/>
        <v>1</v>
      </c>
      <c r="K81" s="188"/>
      <c r="L81" s="190">
        <f t="shared" si="23"/>
        <v>77</v>
      </c>
      <c r="M81" s="190">
        <f t="shared" si="22"/>
        <v>192.5</v>
      </c>
    </row>
    <row r="82" spans="1:13" ht="12.75" customHeight="1">
      <c r="A82" s="192">
        <f t="shared" si="12"/>
        <v>227.5</v>
      </c>
      <c r="B82" s="187">
        <f t="shared" si="13"/>
        <v>1</v>
      </c>
      <c r="C82" s="188">
        <f t="shared" si="14"/>
        <v>0</v>
      </c>
      <c r="D82" s="187">
        <f t="shared" si="15"/>
        <v>0</v>
      </c>
      <c r="E82" s="188">
        <f t="shared" si="16"/>
        <v>2</v>
      </c>
      <c r="F82" s="187">
        <f t="shared" si="17"/>
        <v>0</v>
      </c>
      <c r="G82" s="188">
        <f t="shared" si="18"/>
        <v>0</v>
      </c>
      <c r="H82" s="187">
        <f t="shared" si="19"/>
        <v>1</v>
      </c>
      <c r="I82" s="188">
        <f t="shared" si="20"/>
        <v>1</v>
      </c>
      <c r="J82" s="187">
        <f t="shared" si="21"/>
        <v>0</v>
      </c>
      <c r="K82" s="188"/>
      <c r="L82" s="190">
        <f t="shared" si="23"/>
        <v>78</v>
      </c>
      <c r="M82" s="190">
        <f t="shared" si="22"/>
        <v>195</v>
      </c>
    </row>
    <row r="83" spans="1:13" ht="12.75" customHeight="1">
      <c r="A83" s="192">
        <f t="shared" si="12"/>
        <v>230</v>
      </c>
      <c r="B83" s="187">
        <f t="shared" si="13"/>
        <v>1</v>
      </c>
      <c r="C83" s="188">
        <f t="shared" si="14"/>
        <v>0</v>
      </c>
      <c r="D83" s="187">
        <f t="shared" si="15"/>
        <v>0</v>
      </c>
      <c r="E83" s="188">
        <f t="shared" si="16"/>
        <v>2</v>
      </c>
      <c r="F83" s="187">
        <f t="shared" si="17"/>
        <v>0</v>
      </c>
      <c r="G83" s="188">
        <f t="shared" si="18"/>
        <v>0</v>
      </c>
      <c r="H83" s="187">
        <f t="shared" si="19"/>
        <v>1</v>
      </c>
      <c r="I83" s="188">
        <f t="shared" si="20"/>
        <v>1</v>
      </c>
      <c r="J83" s="187">
        <f t="shared" si="21"/>
        <v>1</v>
      </c>
      <c r="K83" s="188"/>
      <c r="L83" s="190">
        <f t="shared" si="23"/>
        <v>79</v>
      </c>
      <c r="M83" s="190">
        <f t="shared" si="22"/>
        <v>197.5</v>
      </c>
    </row>
    <row r="84" spans="1:13" ht="12.75" customHeight="1">
      <c r="A84" s="192">
        <f t="shared" si="12"/>
        <v>232.5</v>
      </c>
      <c r="B84" s="187">
        <f t="shared" si="13"/>
        <v>2</v>
      </c>
      <c r="C84" s="188">
        <f t="shared" si="14"/>
        <v>0</v>
      </c>
      <c r="D84" s="187">
        <f t="shared" si="15"/>
        <v>0</v>
      </c>
      <c r="E84" s="188">
        <f t="shared" si="16"/>
        <v>0</v>
      </c>
      <c r="F84" s="187">
        <f t="shared" si="17"/>
        <v>0</v>
      </c>
      <c r="G84" s="188">
        <f t="shared" si="18"/>
        <v>0</v>
      </c>
      <c r="H84" s="187">
        <f t="shared" si="19"/>
        <v>0</v>
      </c>
      <c r="I84" s="188">
        <f t="shared" si="20"/>
        <v>0</v>
      </c>
      <c r="J84" s="187">
        <f t="shared" si="21"/>
        <v>0</v>
      </c>
      <c r="K84" s="188"/>
      <c r="L84" s="190">
        <f t="shared" si="23"/>
        <v>80</v>
      </c>
      <c r="M84" s="190">
        <f t="shared" si="22"/>
        <v>200</v>
      </c>
    </row>
    <row r="85" spans="1:13" ht="12.75" customHeight="1">
      <c r="A85" s="192">
        <f t="shared" si="12"/>
        <v>235</v>
      </c>
      <c r="B85" s="187">
        <f t="shared" si="13"/>
        <v>2</v>
      </c>
      <c r="C85" s="188">
        <f t="shared" si="14"/>
        <v>0</v>
      </c>
      <c r="D85" s="187">
        <f t="shared" si="15"/>
        <v>0</v>
      </c>
      <c r="E85" s="188">
        <f t="shared" si="16"/>
        <v>0</v>
      </c>
      <c r="F85" s="187">
        <f t="shared" si="17"/>
        <v>0</v>
      </c>
      <c r="G85" s="188">
        <f t="shared" si="18"/>
        <v>0</v>
      </c>
      <c r="H85" s="187">
        <f t="shared" si="19"/>
        <v>0</v>
      </c>
      <c r="I85" s="188">
        <f t="shared" si="20"/>
        <v>0</v>
      </c>
      <c r="J85" s="187">
        <f t="shared" si="21"/>
        <v>1</v>
      </c>
      <c r="K85" s="188"/>
      <c r="L85" s="190">
        <f t="shared" si="23"/>
        <v>81</v>
      </c>
      <c r="M85" s="190">
        <f t="shared" si="22"/>
        <v>202.5</v>
      </c>
    </row>
    <row r="86" spans="1:13" ht="12.75" customHeight="1">
      <c r="A86" s="192">
        <f t="shared" si="12"/>
        <v>237.5</v>
      </c>
      <c r="B86" s="187">
        <f t="shared" si="13"/>
        <v>2</v>
      </c>
      <c r="C86" s="188">
        <f t="shared" si="14"/>
        <v>0</v>
      </c>
      <c r="D86" s="187">
        <f t="shared" si="15"/>
        <v>0</v>
      </c>
      <c r="E86" s="188">
        <f t="shared" si="16"/>
        <v>0</v>
      </c>
      <c r="F86" s="187">
        <f t="shared" si="17"/>
        <v>0</v>
      </c>
      <c r="G86" s="188">
        <f t="shared" si="18"/>
        <v>0</v>
      </c>
      <c r="H86" s="187">
        <f t="shared" si="19"/>
        <v>0</v>
      </c>
      <c r="I86" s="188">
        <f t="shared" si="20"/>
        <v>1</v>
      </c>
      <c r="J86" s="187">
        <f t="shared" si="21"/>
        <v>0</v>
      </c>
      <c r="K86" s="188"/>
      <c r="L86" s="190">
        <f t="shared" si="23"/>
        <v>82</v>
      </c>
      <c r="M86" s="190">
        <f t="shared" si="22"/>
        <v>205</v>
      </c>
    </row>
    <row r="87" spans="1:13" ht="12.75" customHeight="1">
      <c r="A87" s="192">
        <f t="shared" si="12"/>
        <v>240</v>
      </c>
      <c r="B87" s="187">
        <f t="shared" si="13"/>
        <v>2</v>
      </c>
      <c r="C87" s="188">
        <f t="shared" si="14"/>
        <v>0</v>
      </c>
      <c r="D87" s="187">
        <f t="shared" si="15"/>
        <v>0</v>
      </c>
      <c r="E87" s="188">
        <f t="shared" si="16"/>
        <v>0</v>
      </c>
      <c r="F87" s="187">
        <f t="shared" si="17"/>
        <v>0</v>
      </c>
      <c r="G87" s="188">
        <f t="shared" si="18"/>
        <v>0</v>
      </c>
      <c r="H87" s="187">
        <f t="shared" si="19"/>
        <v>0</v>
      </c>
      <c r="I87" s="188">
        <f t="shared" si="20"/>
        <v>1</v>
      </c>
      <c r="J87" s="187">
        <f t="shared" si="21"/>
        <v>1</v>
      </c>
      <c r="K87" s="188"/>
      <c r="L87" s="190">
        <f t="shared" si="23"/>
        <v>83</v>
      </c>
      <c r="M87" s="190">
        <f t="shared" si="22"/>
        <v>207.5</v>
      </c>
    </row>
    <row r="88" spans="1:13" ht="12.75" customHeight="1">
      <c r="A88" s="192">
        <f t="shared" si="12"/>
        <v>242.5</v>
      </c>
      <c r="B88" s="187">
        <f t="shared" si="13"/>
        <v>2</v>
      </c>
      <c r="C88" s="188">
        <f t="shared" si="14"/>
        <v>0</v>
      </c>
      <c r="D88" s="187">
        <f t="shared" si="15"/>
        <v>0</v>
      </c>
      <c r="E88" s="188">
        <f t="shared" si="16"/>
        <v>0</v>
      </c>
      <c r="F88" s="187">
        <f t="shared" si="17"/>
        <v>0</v>
      </c>
      <c r="G88" s="188">
        <f t="shared" si="18"/>
        <v>0</v>
      </c>
      <c r="H88" s="187">
        <f t="shared" si="19"/>
        <v>1</v>
      </c>
      <c r="I88" s="188">
        <f t="shared" si="20"/>
        <v>0</v>
      </c>
      <c r="J88" s="187">
        <f t="shared" si="21"/>
        <v>0</v>
      </c>
      <c r="K88" s="188"/>
      <c r="L88" s="190">
        <f t="shared" si="23"/>
        <v>84</v>
      </c>
      <c r="M88" s="190">
        <f t="shared" si="22"/>
        <v>210</v>
      </c>
    </row>
    <row r="89" spans="1:13" ht="12.75" customHeight="1">
      <c r="A89" s="192">
        <f t="shared" si="12"/>
        <v>245</v>
      </c>
      <c r="B89" s="187">
        <f t="shared" si="13"/>
        <v>2</v>
      </c>
      <c r="C89" s="188">
        <f t="shared" si="14"/>
        <v>0</v>
      </c>
      <c r="D89" s="187">
        <f t="shared" si="15"/>
        <v>0</v>
      </c>
      <c r="E89" s="188">
        <f t="shared" si="16"/>
        <v>0</v>
      </c>
      <c r="F89" s="187">
        <f t="shared" si="17"/>
        <v>0</v>
      </c>
      <c r="G89" s="188">
        <f t="shared" si="18"/>
        <v>0</v>
      </c>
      <c r="H89" s="187">
        <f t="shared" si="19"/>
        <v>1</v>
      </c>
      <c r="I89" s="188">
        <f t="shared" si="20"/>
        <v>0</v>
      </c>
      <c r="J89" s="187">
        <f t="shared" si="21"/>
        <v>1</v>
      </c>
      <c r="K89" s="188"/>
      <c r="L89" s="190">
        <f t="shared" si="23"/>
        <v>85</v>
      </c>
      <c r="M89" s="190">
        <f t="shared" si="22"/>
        <v>212.5</v>
      </c>
    </row>
    <row r="90" spans="1:13" ht="12.75" customHeight="1">
      <c r="A90" s="192">
        <f t="shared" si="12"/>
        <v>247.5</v>
      </c>
      <c r="B90" s="187">
        <f t="shared" si="13"/>
        <v>2</v>
      </c>
      <c r="C90" s="188">
        <f t="shared" si="14"/>
        <v>0</v>
      </c>
      <c r="D90" s="187">
        <f t="shared" si="15"/>
        <v>0</v>
      </c>
      <c r="E90" s="188">
        <f t="shared" si="16"/>
        <v>0</v>
      </c>
      <c r="F90" s="187">
        <f t="shared" si="17"/>
        <v>0</v>
      </c>
      <c r="G90" s="188">
        <f t="shared" si="18"/>
        <v>0</v>
      </c>
      <c r="H90" s="187">
        <f t="shared" si="19"/>
        <v>1</v>
      </c>
      <c r="I90" s="188">
        <f t="shared" si="20"/>
        <v>1</v>
      </c>
      <c r="J90" s="187">
        <f t="shared" si="21"/>
        <v>0</v>
      </c>
      <c r="K90" s="188"/>
      <c r="L90" s="190">
        <f t="shared" si="23"/>
        <v>86</v>
      </c>
      <c r="M90" s="190">
        <f t="shared" si="22"/>
        <v>215</v>
      </c>
    </row>
    <row r="91" spans="1:13" ht="12.75" customHeight="1">
      <c r="A91" s="192">
        <f t="shared" si="12"/>
        <v>250</v>
      </c>
      <c r="B91" s="187">
        <f t="shared" si="13"/>
        <v>2</v>
      </c>
      <c r="C91" s="188">
        <f t="shared" si="14"/>
        <v>0</v>
      </c>
      <c r="D91" s="187">
        <f t="shared" si="15"/>
        <v>0</v>
      </c>
      <c r="E91" s="188">
        <f t="shared" si="16"/>
        <v>0</v>
      </c>
      <c r="F91" s="187">
        <f t="shared" si="17"/>
        <v>0</v>
      </c>
      <c r="G91" s="188">
        <f t="shared" si="18"/>
        <v>0</v>
      </c>
      <c r="H91" s="187">
        <f t="shared" si="19"/>
        <v>1</v>
      </c>
      <c r="I91" s="188">
        <f t="shared" si="20"/>
        <v>1</v>
      </c>
      <c r="J91" s="187">
        <f t="shared" si="21"/>
        <v>1</v>
      </c>
      <c r="K91" s="188"/>
      <c r="L91" s="190">
        <f t="shared" si="23"/>
        <v>87</v>
      </c>
      <c r="M91" s="190">
        <f t="shared" si="22"/>
        <v>217.5</v>
      </c>
    </row>
    <row r="92" spans="1:13" ht="12.75" customHeight="1">
      <c r="A92" s="192">
        <f t="shared" si="12"/>
        <v>252.5</v>
      </c>
      <c r="B92" s="187">
        <f t="shared" si="13"/>
        <v>2</v>
      </c>
      <c r="C92" s="188">
        <f t="shared" si="14"/>
        <v>0</v>
      </c>
      <c r="D92" s="187">
        <f t="shared" si="15"/>
        <v>0</v>
      </c>
      <c r="E92" s="188">
        <f t="shared" si="16"/>
        <v>0</v>
      </c>
      <c r="F92" s="187">
        <f t="shared" si="17"/>
        <v>0</v>
      </c>
      <c r="G92" s="188">
        <f t="shared" si="18"/>
        <v>1</v>
      </c>
      <c r="H92" s="187">
        <f t="shared" si="19"/>
        <v>0</v>
      </c>
      <c r="I92" s="188">
        <f t="shared" si="20"/>
        <v>0</v>
      </c>
      <c r="J92" s="187">
        <f t="shared" si="21"/>
        <v>0</v>
      </c>
      <c r="K92" s="188"/>
      <c r="L92" s="190">
        <f t="shared" si="23"/>
        <v>88</v>
      </c>
      <c r="M92" s="190">
        <f t="shared" si="22"/>
        <v>220</v>
      </c>
    </row>
    <row r="93" spans="1:13" ht="12.75" customHeight="1">
      <c r="A93" s="192">
        <f t="shared" si="12"/>
        <v>255</v>
      </c>
      <c r="B93" s="187">
        <f t="shared" si="13"/>
        <v>2</v>
      </c>
      <c r="C93" s="188">
        <f t="shared" si="14"/>
        <v>0</v>
      </c>
      <c r="D93" s="187">
        <f t="shared" si="15"/>
        <v>0</v>
      </c>
      <c r="E93" s="188">
        <f t="shared" si="16"/>
        <v>0</v>
      </c>
      <c r="F93" s="187">
        <f t="shared" si="17"/>
        <v>0</v>
      </c>
      <c r="G93" s="188">
        <f t="shared" si="18"/>
        <v>1</v>
      </c>
      <c r="H93" s="187">
        <f t="shared" si="19"/>
        <v>0</v>
      </c>
      <c r="I93" s="188">
        <f t="shared" si="20"/>
        <v>0</v>
      </c>
      <c r="J93" s="187">
        <f t="shared" si="21"/>
        <v>1</v>
      </c>
      <c r="K93" s="188"/>
      <c r="L93" s="190">
        <f t="shared" si="23"/>
        <v>89</v>
      </c>
      <c r="M93" s="190">
        <f t="shared" si="22"/>
        <v>222.5</v>
      </c>
    </row>
    <row r="94" spans="1:13" ht="12.75" customHeight="1">
      <c r="A94" s="192">
        <f t="shared" si="12"/>
        <v>257.5</v>
      </c>
      <c r="B94" s="187">
        <f t="shared" si="13"/>
        <v>2</v>
      </c>
      <c r="C94" s="188">
        <f t="shared" si="14"/>
        <v>0</v>
      </c>
      <c r="D94" s="187">
        <f t="shared" si="15"/>
        <v>0</v>
      </c>
      <c r="E94" s="188">
        <f t="shared" si="16"/>
        <v>0</v>
      </c>
      <c r="F94" s="187">
        <f t="shared" si="17"/>
        <v>0</v>
      </c>
      <c r="G94" s="188">
        <f t="shared" si="18"/>
        <v>1</v>
      </c>
      <c r="H94" s="187">
        <f t="shared" si="19"/>
        <v>0</v>
      </c>
      <c r="I94" s="188">
        <f t="shared" si="20"/>
        <v>1</v>
      </c>
      <c r="J94" s="187">
        <f t="shared" si="21"/>
        <v>0</v>
      </c>
      <c r="K94" s="188"/>
      <c r="L94" s="190">
        <f t="shared" si="23"/>
        <v>90</v>
      </c>
      <c r="M94" s="190">
        <f t="shared" si="22"/>
        <v>225</v>
      </c>
    </row>
    <row r="95" spans="1:13" ht="12.75" customHeight="1">
      <c r="A95" s="192">
        <f t="shared" si="12"/>
        <v>260</v>
      </c>
      <c r="B95" s="187">
        <f t="shared" si="13"/>
        <v>2</v>
      </c>
      <c r="C95" s="188">
        <f t="shared" si="14"/>
        <v>0</v>
      </c>
      <c r="D95" s="187">
        <f t="shared" si="15"/>
        <v>0</v>
      </c>
      <c r="E95" s="188">
        <f t="shared" si="16"/>
        <v>0</v>
      </c>
      <c r="F95" s="187">
        <f t="shared" si="17"/>
        <v>0</v>
      </c>
      <c r="G95" s="188">
        <f t="shared" si="18"/>
        <v>1</v>
      </c>
      <c r="H95" s="187">
        <f t="shared" si="19"/>
        <v>0</v>
      </c>
      <c r="I95" s="188">
        <f t="shared" si="20"/>
        <v>1</v>
      </c>
      <c r="J95" s="187">
        <f t="shared" si="21"/>
        <v>1</v>
      </c>
      <c r="K95" s="188"/>
      <c r="L95" s="190">
        <f t="shared" si="23"/>
        <v>91</v>
      </c>
      <c r="M95" s="190">
        <f t="shared" si="22"/>
        <v>227.5</v>
      </c>
    </row>
    <row r="96" spans="1:13" ht="12.75" customHeight="1">
      <c r="A96" s="192">
        <f t="shared" si="12"/>
        <v>262.5</v>
      </c>
      <c r="B96" s="187">
        <f t="shared" si="13"/>
        <v>2</v>
      </c>
      <c r="C96" s="188">
        <f t="shared" si="14"/>
        <v>0</v>
      </c>
      <c r="D96" s="187">
        <f t="shared" si="15"/>
        <v>0</v>
      </c>
      <c r="E96" s="188">
        <f t="shared" si="16"/>
        <v>0</v>
      </c>
      <c r="F96" s="187">
        <f t="shared" si="17"/>
        <v>1</v>
      </c>
      <c r="G96" s="188">
        <f t="shared" si="18"/>
        <v>0</v>
      </c>
      <c r="H96" s="187">
        <f t="shared" si="19"/>
        <v>0</v>
      </c>
      <c r="I96" s="188">
        <f t="shared" si="20"/>
        <v>0</v>
      </c>
      <c r="J96" s="187">
        <f t="shared" si="21"/>
        <v>0</v>
      </c>
      <c r="K96" s="188"/>
      <c r="L96" s="190">
        <f t="shared" si="23"/>
        <v>92</v>
      </c>
      <c r="M96" s="190">
        <f t="shared" si="22"/>
        <v>230</v>
      </c>
    </row>
    <row r="97" spans="1:13" ht="12.75" customHeight="1">
      <c r="A97" s="192">
        <f t="shared" si="12"/>
        <v>265</v>
      </c>
      <c r="B97" s="187">
        <f t="shared" si="13"/>
        <v>2</v>
      </c>
      <c r="C97" s="188">
        <f t="shared" si="14"/>
        <v>0</v>
      </c>
      <c r="D97" s="187">
        <f t="shared" si="15"/>
        <v>0</v>
      </c>
      <c r="E97" s="188">
        <f t="shared" si="16"/>
        <v>0</v>
      </c>
      <c r="F97" s="187">
        <f t="shared" si="17"/>
        <v>1</v>
      </c>
      <c r="G97" s="188">
        <f t="shared" si="18"/>
        <v>0</v>
      </c>
      <c r="H97" s="187">
        <f t="shared" si="19"/>
        <v>0</v>
      </c>
      <c r="I97" s="188">
        <f t="shared" si="20"/>
        <v>0</v>
      </c>
      <c r="J97" s="187">
        <f t="shared" si="21"/>
        <v>1</v>
      </c>
      <c r="K97" s="188"/>
      <c r="L97" s="190">
        <f t="shared" si="23"/>
        <v>93</v>
      </c>
      <c r="M97" s="190">
        <f t="shared" si="22"/>
        <v>232.5</v>
      </c>
    </row>
    <row r="98" spans="1:13" ht="12.75" customHeight="1">
      <c r="A98" s="192">
        <f t="shared" si="12"/>
        <v>267.5</v>
      </c>
      <c r="B98" s="187">
        <f t="shared" si="13"/>
        <v>2</v>
      </c>
      <c r="C98" s="188">
        <f t="shared" si="14"/>
        <v>0</v>
      </c>
      <c r="D98" s="187">
        <f t="shared" si="15"/>
        <v>0</v>
      </c>
      <c r="E98" s="188">
        <f t="shared" si="16"/>
        <v>0</v>
      </c>
      <c r="F98" s="187">
        <f t="shared" si="17"/>
        <v>1</v>
      </c>
      <c r="G98" s="188">
        <f t="shared" si="18"/>
        <v>0</v>
      </c>
      <c r="H98" s="187">
        <f t="shared" si="19"/>
        <v>0</v>
      </c>
      <c r="I98" s="188">
        <f t="shared" si="20"/>
        <v>1</v>
      </c>
      <c r="J98" s="187">
        <f t="shared" si="21"/>
        <v>0</v>
      </c>
      <c r="K98" s="188"/>
      <c r="L98" s="190">
        <f t="shared" si="23"/>
        <v>94</v>
      </c>
      <c r="M98" s="190">
        <f t="shared" si="22"/>
        <v>235</v>
      </c>
    </row>
    <row r="99" spans="1:13" ht="12.75" customHeight="1">
      <c r="A99" s="192">
        <f t="shared" si="12"/>
        <v>270</v>
      </c>
      <c r="B99" s="187">
        <f t="shared" si="13"/>
        <v>2</v>
      </c>
      <c r="C99" s="188">
        <f t="shared" si="14"/>
        <v>0</v>
      </c>
      <c r="D99" s="187">
        <f t="shared" si="15"/>
        <v>0</v>
      </c>
      <c r="E99" s="188">
        <f t="shared" si="16"/>
        <v>0</v>
      </c>
      <c r="F99" s="187">
        <f t="shared" si="17"/>
        <v>1</v>
      </c>
      <c r="G99" s="188">
        <f t="shared" si="18"/>
        <v>0</v>
      </c>
      <c r="H99" s="187">
        <f t="shared" si="19"/>
        <v>0</v>
      </c>
      <c r="I99" s="188">
        <f t="shared" si="20"/>
        <v>1</v>
      </c>
      <c r="J99" s="187">
        <f t="shared" si="21"/>
        <v>1</v>
      </c>
      <c r="K99" s="188"/>
      <c r="L99" s="190">
        <f t="shared" si="23"/>
        <v>95</v>
      </c>
      <c r="M99" s="190">
        <f t="shared" si="22"/>
        <v>237.5</v>
      </c>
    </row>
    <row r="100" spans="1:13" ht="12.75" customHeight="1">
      <c r="A100" s="192">
        <f t="shared" si="12"/>
        <v>272.5</v>
      </c>
      <c r="B100" s="187">
        <f t="shared" si="13"/>
        <v>2</v>
      </c>
      <c r="C100" s="188">
        <f t="shared" si="14"/>
        <v>0</v>
      </c>
      <c r="D100" s="187">
        <f t="shared" si="15"/>
        <v>0</v>
      </c>
      <c r="E100" s="188">
        <f t="shared" si="16"/>
        <v>1</v>
      </c>
      <c r="F100" s="187">
        <f t="shared" si="17"/>
        <v>0</v>
      </c>
      <c r="G100" s="188">
        <f t="shared" si="18"/>
        <v>0</v>
      </c>
      <c r="H100" s="187">
        <f t="shared" si="19"/>
        <v>0</v>
      </c>
      <c r="I100" s="188">
        <f t="shared" si="20"/>
        <v>0</v>
      </c>
      <c r="J100" s="187">
        <f t="shared" si="21"/>
        <v>0</v>
      </c>
      <c r="K100" s="188"/>
      <c r="L100" s="190">
        <f t="shared" si="23"/>
        <v>96</v>
      </c>
      <c r="M100" s="190">
        <f t="shared" si="22"/>
        <v>240</v>
      </c>
    </row>
    <row r="101" spans="1:13" ht="12.75" customHeight="1">
      <c r="A101" s="192">
        <f t="shared" si="12"/>
        <v>275</v>
      </c>
      <c r="B101" s="187">
        <f t="shared" si="13"/>
        <v>2</v>
      </c>
      <c r="C101" s="188">
        <f t="shared" si="14"/>
        <v>0</v>
      </c>
      <c r="D101" s="187">
        <f t="shared" si="15"/>
        <v>0</v>
      </c>
      <c r="E101" s="188">
        <f t="shared" si="16"/>
        <v>1</v>
      </c>
      <c r="F101" s="187">
        <f t="shared" si="17"/>
        <v>0</v>
      </c>
      <c r="G101" s="188">
        <f t="shared" si="18"/>
        <v>0</v>
      </c>
      <c r="H101" s="187">
        <f t="shared" si="19"/>
        <v>0</v>
      </c>
      <c r="I101" s="188">
        <f t="shared" si="20"/>
        <v>0</v>
      </c>
      <c r="J101" s="187">
        <f t="shared" si="21"/>
        <v>1</v>
      </c>
      <c r="K101" s="188"/>
      <c r="L101" s="190">
        <f t="shared" si="23"/>
        <v>97</v>
      </c>
      <c r="M101" s="190">
        <f t="shared" si="22"/>
        <v>242.5</v>
      </c>
    </row>
    <row r="102" spans="1:13" ht="12.75" customHeight="1">
      <c r="A102" s="192">
        <f t="shared" si="12"/>
        <v>277.5</v>
      </c>
      <c r="B102" s="187">
        <f t="shared" si="13"/>
        <v>2</v>
      </c>
      <c r="C102" s="188">
        <f t="shared" si="14"/>
        <v>0</v>
      </c>
      <c r="D102" s="187">
        <f t="shared" si="15"/>
        <v>0</v>
      </c>
      <c r="E102" s="188">
        <f t="shared" si="16"/>
        <v>1</v>
      </c>
      <c r="F102" s="187">
        <f t="shared" si="17"/>
        <v>0</v>
      </c>
      <c r="G102" s="188">
        <f t="shared" si="18"/>
        <v>0</v>
      </c>
      <c r="H102" s="187">
        <f t="shared" si="19"/>
        <v>0</v>
      </c>
      <c r="I102" s="188">
        <f t="shared" si="20"/>
        <v>1</v>
      </c>
      <c r="J102" s="187">
        <f t="shared" si="21"/>
        <v>0</v>
      </c>
      <c r="K102" s="188"/>
      <c r="L102" s="190">
        <f t="shared" si="23"/>
        <v>98</v>
      </c>
      <c r="M102" s="190">
        <f t="shared" si="22"/>
        <v>245</v>
      </c>
    </row>
    <row r="103" spans="1:13" ht="12.75" customHeight="1">
      <c r="A103" s="192">
        <f t="shared" si="12"/>
        <v>280</v>
      </c>
      <c r="B103" s="187">
        <f t="shared" si="13"/>
        <v>2</v>
      </c>
      <c r="C103" s="188">
        <f t="shared" si="14"/>
        <v>0</v>
      </c>
      <c r="D103" s="187">
        <f t="shared" si="15"/>
        <v>0</v>
      </c>
      <c r="E103" s="188">
        <f t="shared" si="16"/>
        <v>1</v>
      </c>
      <c r="F103" s="187">
        <f t="shared" si="17"/>
        <v>0</v>
      </c>
      <c r="G103" s="188">
        <f t="shared" si="18"/>
        <v>0</v>
      </c>
      <c r="H103" s="187">
        <f t="shared" si="19"/>
        <v>0</v>
      </c>
      <c r="I103" s="188">
        <f t="shared" si="20"/>
        <v>1</v>
      </c>
      <c r="J103" s="187">
        <f t="shared" si="21"/>
        <v>1</v>
      </c>
      <c r="K103" s="188"/>
      <c r="L103" s="190">
        <f t="shared" si="23"/>
        <v>99</v>
      </c>
      <c r="M103" s="190">
        <f t="shared" si="22"/>
        <v>247.5</v>
      </c>
    </row>
    <row r="104" spans="1:13" ht="12.75" customHeight="1">
      <c r="A104" s="192">
        <f t="shared" si="12"/>
        <v>282.5</v>
      </c>
      <c r="B104" s="187">
        <f t="shared" si="13"/>
        <v>2</v>
      </c>
      <c r="C104" s="188">
        <f t="shared" si="14"/>
        <v>0</v>
      </c>
      <c r="D104" s="187">
        <f t="shared" si="15"/>
        <v>0</v>
      </c>
      <c r="E104" s="188">
        <f t="shared" si="16"/>
        <v>1</v>
      </c>
      <c r="F104" s="187">
        <f t="shared" si="17"/>
        <v>0</v>
      </c>
      <c r="G104" s="188">
        <f t="shared" si="18"/>
        <v>0</v>
      </c>
      <c r="H104" s="187">
        <f t="shared" si="19"/>
        <v>1</v>
      </c>
      <c r="I104" s="188">
        <f t="shared" si="20"/>
        <v>0</v>
      </c>
      <c r="J104" s="187">
        <f t="shared" si="21"/>
        <v>0</v>
      </c>
      <c r="K104" s="188"/>
      <c r="L104" s="190">
        <f t="shared" si="23"/>
        <v>100</v>
      </c>
      <c r="M104" s="190">
        <f t="shared" si="22"/>
        <v>250</v>
      </c>
    </row>
    <row r="105" spans="1:13" ht="12.75" customHeight="1">
      <c r="A105" s="192">
        <f t="shared" si="12"/>
        <v>285</v>
      </c>
      <c r="B105" s="187">
        <f t="shared" si="13"/>
        <v>2</v>
      </c>
      <c r="C105" s="188">
        <f t="shared" si="14"/>
        <v>0</v>
      </c>
      <c r="D105" s="187">
        <f t="shared" si="15"/>
        <v>0</v>
      </c>
      <c r="E105" s="188">
        <f t="shared" si="16"/>
        <v>1</v>
      </c>
      <c r="F105" s="187">
        <f t="shared" si="17"/>
        <v>0</v>
      </c>
      <c r="G105" s="188">
        <f t="shared" si="18"/>
        <v>0</v>
      </c>
      <c r="H105" s="187">
        <f t="shared" si="19"/>
        <v>1</v>
      </c>
      <c r="I105" s="188">
        <f t="shared" si="20"/>
        <v>0</v>
      </c>
      <c r="J105" s="187">
        <f t="shared" si="21"/>
        <v>1</v>
      </c>
      <c r="K105" s="188"/>
      <c r="L105" s="190">
        <f t="shared" si="23"/>
        <v>101</v>
      </c>
      <c r="M105" s="190">
        <f t="shared" si="22"/>
        <v>252.5</v>
      </c>
    </row>
    <row r="106" spans="1:13" ht="12.75" customHeight="1">
      <c r="A106" s="192">
        <f t="shared" si="12"/>
        <v>287.5</v>
      </c>
      <c r="B106" s="187">
        <f t="shared" si="13"/>
        <v>2</v>
      </c>
      <c r="C106" s="188">
        <f t="shared" si="14"/>
        <v>0</v>
      </c>
      <c r="D106" s="187">
        <f t="shared" si="15"/>
        <v>0</v>
      </c>
      <c r="E106" s="188">
        <f t="shared" si="16"/>
        <v>1</v>
      </c>
      <c r="F106" s="187">
        <f t="shared" si="17"/>
        <v>0</v>
      </c>
      <c r="G106" s="188">
        <f t="shared" si="18"/>
        <v>0</v>
      </c>
      <c r="H106" s="187">
        <f t="shared" si="19"/>
        <v>1</v>
      </c>
      <c r="I106" s="188">
        <f t="shared" si="20"/>
        <v>1</v>
      </c>
      <c r="J106" s="187">
        <f t="shared" si="21"/>
        <v>0</v>
      </c>
      <c r="K106" s="188"/>
      <c r="L106" s="190">
        <f t="shared" si="23"/>
        <v>102</v>
      </c>
      <c r="M106" s="190">
        <f t="shared" si="22"/>
        <v>255</v>
      </c>
    </row>
    <row r="107" spans="1:13" ht="12.75" customHeight="1">
      <c r="A107" s="192">
        <f t="shared" si="12"/>
        <v>290</v>
      </c>
      <c r="B107" s="187">
        <f t="shared" si="13"/>
        <v>2</v>
      </c>
      <c r="C107" s="188">
        <f t="shared" si="14"/>
        <v>0</v>
      </c>
      <c r="D107" s="187">
        <f t="shared" si="15"/>
        <v>0</v>
      </c>
      <c r="E107" s="188">
        <f t="shared" si="16"/>
        <v>1</v>
      </c>
      <c r="F107" s="187">
        <f t="shared" si="17"/>
        <v>0</v>
      </c>
      <c r="G107" s="188">
        <f t="shared" si="18"/>
        <v>0</v>
      </c>
      <c r="H107" s="187">
        <f t="shared" si="19"/>
        <v>1</v>
      </c>
      <c r="I107" s="188">
        <f t="shared" si="20"/>
        <v>1</v>
      </c>
      <c r="J107" s="187">
        <f t="shared" si="21"/>
        <v>1</v>
      </c>
      <c r="K107" s="188"/>
      <c r="L107" s="190">
        <f t="shared" si="23"/>
        <v>103</v>
      </c>
      <c r="M107" s="190">
        <f t="shared" si="22"/>
        <v>257.5</v>
      </c>
    </row>
    <row r="108" spans="1:13" ht="12.75" customHeight="1">
      <c r="A108" s="192">
        <f t="shared" si="12"/>
        <v>292.5</v>
      </c>
      <c r="B108" s="187">
        <f t="shared" si="13"/>
        <v>2</v>
      </c>
      <c r="C108" s="188">
        <f t="shared" si="14"/>
        <v>0</v>
      </c>
      <c r="D108" s="187">
        <f t="shared" si="15"/>
        <v>0</v>
      </c>
      <c r="E108" s="188">
        <f t="shared" si="16"/>
        <v>1</v>
      </c>
      <c r="F108" s="187">
        <f t="shared" si="17"/>
        <v>0</v>
      </c>
      <c r="G108" s="188">
        <f t="shared" si="18"/>
        <v>1</v>
      </c>
      <c r="H108" s="187">
        <f t="shared" si="19"/>
        <v>0</v>
      </c>
      <c r="I108" s="188">
        <f t="shared" si="20"/>
        <v>0</v>
      </c>
      <c r="J108" s="187">
        <f t="shared" si="21"/>
        <v>0</v>
      </c>
      <c r="K108" s="188"/>
      <c r="L108" s="190">
        <f t="shared" si="23"/>
        <v>104</v>
      </c>
      <c r="M108" s="190">
        <f t="shared" si="22"/>
        <v>260</v>
      </c>
    </row>
    <row r="109" spans="1:13" ht="12.75" customHeight="1">
      <c r="A109" s="192">
        <f t="shared" si="12"/>
        <v>295</v>
      </c>
      <c r="B109" s="187">
        <f t="shared" si="13"/>
        <v>2</v>
      </c>
      <c r="C109" s="188">
        <f t="shared" si="14"/>
        <v>0</v>
      </c>
      <c r="D109" s="187">
        <f t="shared" si="15"/>
        <v>0</v>
      </c>
      <c r="E109" s="188">
        <f t="shared" si="16"/>
        <v>1</v>
      </c>
      <c r="F109" s="187">
        <f t="shared" si="17"/>
        <v>0</v>
      </c>
      <c r="G109" s="188">
        <f t="shared" si="18"/>
        <v>1</v>
      </c>
      <c r="H109" s="187">
        <f t="shared" si="19"/>
        <v>0</v>
      </c>
      <c r="I109" s="188">
        <f t="shared" si="20"/>
        <v>0</v>
      </c>
      <c r="J109" s="187">
        <f t="shared" si="21"/>
        <v>1</v>
      </c>
      <c r="K109" s="188"/>
      <c r="L109" s="190">
        <f t="shared" si="23"/>
        <v>105</v>
      </c>
      <c r="M109" s="190">
        <f t="shared" si="22"/>
        <v>262.5</v>
      </c>
    </row>
    <row r="110" spans="1:13" ht="12.75" customHeight="1">
      <c r="A110" s="192">
        <f t="shared" si="12"/>
        <v>297.5</v>
      </c>
      <c r="B110" s="187">
        <f t="shared" si="13"/>
        <v>2</v>
      </c>
      <c r="C110" s="188">
        <f t="shared" si="14"/>
        <v>0</v>
      </c>
      <c r="D110" s="187">
        <f t="shared" si="15"/>
        <v>0</v>
      </c>
      <c r="E110" s="188">
        <f t="shared" si="16"/>
        <v>1</v>
      </c>
      <c r="F110" s="187">
        <f t="shared" si="17"/>
        <v>0</v>
      </c>
      <c r="G110" s="188">
        <f t="shared" si="18"/>
        <v>1</v>
      </c>
      <c r="H110" s="187">
        <f t="shared" si="19"/>
        <v>0</v>
      </c>
      <c r="I110" s="188">
        <f t="shared" si="20"/>
        <v>1</v>
      </c>
      <c r="J110" s="187">
        <f t="shared" si="21"/>
        <v>0</v>
      </c>
      <c r="K110" s="188"/>
      <c r="L110" s="190">
        <f t="shared" si="23"/>
        <v>106</v>
      </c>
      <c r="M110" s="190">
        <f t="shared" si="22"/>
        <v>265</v>
      </c>
    </row>
    <row r="111" spans="1:13" ht="12.75" customHeight="1">
      <c r="A111" s="192">
        <f t="shared" si="12"/>
        <v>300</v>
      </c>
      <c r="B111" s="187">
        <f t="shared" si="13"/>
        <v>2</v>
      </c>
      <c r="C111" s="188">
        <f t="shared" si="14"/>
        <v>0</v>
      </c>
      <c r="D111" s="187">
        <f t="shared" si="15"/>
        <v>0</v>
      </c>
      <c r="E111" s="188">
        <f t="shared" si="16"/>
        <v>1</v>
      </c>
      <c r="F111" s="187">
        <f t="shared" si="17"/>
        <v>0</v>
      </c>
      <c r="G111" s="188">
        <f t="shared" si="18"/>
        <v>1</v>
      </c>
      <c r="H111" s="187">
        <f t="shared" si="19"/>
        <v>0</v>
      </c>
      <c r="I111" s="188">
        <f t="shared" si="20"/>
        <v>1</v>
      </c>
      <c r="J111" s="187">
        <f t="shared" si="21"/>
        <v>1</v>
      </c>
      <c r="K111" s="188"/>
      <c r="L111" s="190">
        <f t="shared" si="23"/>
        <v>107</v>
      </c>
      <c r="M111" s="190">
        <f t="shared" si="22"/>
        <v>267.5</v>
      </c>
    </row>
    <row r="112" spans="1:13" ht="12.75" customHeight="1">
      <c r="A112" s="192">
        <f t="shared" si="12"/>
        <v>302.5</v>
      </c>
      <c r="B112" s="187">
        <f t="shared" si="13"/>
        <v>2</v>
      </c>
      <c r="C112" s="188">
        <f t="shared" si="14"/>
        <v>0</v>
      </c>
      <c r="D112" s="187">
        <f t="shared" si="15"/>
        <v>0</v>
      </c>
      <c r="E112" s="188">
        <f t="shared" si="16"/>
        <v>1</v>
      </c>
      <c r="F112" s="187">
        <f t="shared" si="17"/>
        <v>1</v>
      </c>
      <c r="G112" s="188">
        <f t="shared" si="18"/>
        <v>0</v>
      </c>
      <c r="H112" s="187">
        <f t="shared" si="19"/>
        <v>0</v>
      </c>
      <c r="I112" s="188">
        <f t="shared" si="20"/>
        <v>0</v>
      </c>
      <c r="J112" s="187">
        <f t="shared" si="21"/>
        <v>0</v>
      </c>
      <c r="K112" s="188"/>
      <c r="L112" s="190">
        <f t="shared" si="23"/>
        <v>108</v>
      </c>
      <c r="M112" s="190">
        <f t="shared" si="22"/>
        <v>270</v>
      </c>
    </row>
    <row r="113" spans="1:13" ht="12.75" customHeight="1">
      <c r="A113" s="192">
        <f t="shared" si="12"/>
        <v>305</v>
      </c>
      <c r="B113" s="187">
        <f t="shared" si="13"/>
        <v>2</v>
      </c>
      <c r="C113" s="188">
        <f t="shared" si="14"/>
        <v>0</v>
      </c>
      <c r="D113" s="187">
        <f t="shared" si="15"/>
        <v>0</v>
      </c>
      <c r="E113" s="188">
        <f t="shared" si="16"/>
        <v>1</v>
      </c>
      <c r="F113" s="187">
        <f t="shared" si="17"/>
        <v>1</v>
      </c>
      <c r="G113" s="188">
        <f t="shared" si="18"/>
        <v>0</v>
      </c>
      <c r="H113" s="187">
        <f t="shared" si="19"/>
        <v>0</v>
      </c>
      <c r="I113" s="188">
        <f t="shared" si="20"/>
        <v>0</v>
      </c>
      <c r="J113" s="187">
        <f t="shared" si="21"/>
        <v>1</v>
      </c>
      <c r="K113" s="188"/>
      <c r="L113" s="190">
        <f t="shared" si="23"/>
        <v>109</v>
      </c>
      <c r="M113" s="190">
        <f t="shared" si="22"/>
        <v>272.5</v>
      </c>
    </row>
    <row r="114" spans="1:13" ht="12.75" customHeight="1">
      <c r="A114" s="192">
        <f t="shared" si="12"/>
        <v>307.5</v>
      </c>
      <c r="B114" s="187">
        <f t="shared" si="13"/>
        <v>2</v>
      </c>
      <c r="C114" s="188">
        <f t="shared" si="14"/>
        <v>0</v>
      </c>
      <c r="D114" s="187">
        <f t="shared" si="15"/>
        <v>0</v>
      </c>
      <c r="E114" s="188">
        <f t="shared" si="16"/>
        <v>1</v>
      </c>
      <c r="F114" s="187">
        <f t="shared" si="17"/>
        <v>1</v>
      </c>
      <c r="G114" s="188">
        <f t="shared" si="18"/>
        <v>0</v>
      </c>
      <c r="H114" s="187">
        <f t="shared" si="19"/>
        <v>0</v>
      </c>
      <c r="I114" s="188">
        <f t="shared" si="20"/>
        <v>1</v>
      </c>
      <c r="J114" s="187">
        <f t="shared" si="21"/>
        <v>0</v>
      </c>
      <c r="K114" s="188"/>
      <c r="L114" s="190">
        <f t="shared" si="23"/>
        <v>110</v>
      </c>
      <c r="M114" s="190">
        <f t="shared" si="22"/>
        <v>275</v>
      </c>
    </row>
    <row r="115" spans="1:13" ht="12.75" customHeight="1">
      <c r="A115" s="192">
        <f t="shared" si="12"/>
        <v>310</v>
      </c>
      <c r="B115" s="187">
        <f t="shared" si="13"/>
        <v>2</v>
      </c>
      <c r="C115" s="188">
        <f t="shared" si="14"/>
        <v>0</v>
      </c>
      <c r="D115" s="187">
        <f t="shared" si="15"/>
        <v>0</v>
      </c>
      <c r="E115" s="188">
        <f t="shared" si="16"/>
        <v>1</v>
      </c>
      <c r="F115" s="187">
        <f t="shared" si="17"/>
        <v>1</v>
      </c>
      <c r="G115" s="188">
        <f t="shared" si="18"/>
        <v>0</v>
      </c>
      <c r="H115" s="187">
        <f t="shared" si="19"/>
        <v>0</v>
      </c>
      <c r="I115" s="188">
        <f t="shared" si="20"/>
        <v>1</v>
      </c>
      <c r="J115" s="187">
        <f t="shared" si="21"/>
        <v>1</v>
      </c>
      <c r="K115" s="188"/>
      <c r="L115" s="190">
        <f t="shared" si="23"/>
        <v>111</v>
      </c>
      <c r="M115" s="190">
        <f t="shared" si="22"/>
        <v>277.5</v>
      </c>
    </row>
    <row r="116" spans="1:13" ht="12.75" customHeight="1">
      <c r="A116" s="192">
        <f t="shared" si="12"/>
        <v>312.5</v>
      </c>
      <c r="B116" s="187">
        <f t="shared" si="13"/>
        <v>2</v>
      </c>
      <c r="C116" s="188">
        <f t="shared" si="14"/>
        <v>0</v>
      </c>
      <c r="D116" s="187">
        <f t="shared" si="15"/>
        <v>0</v>
      </c>
      <c r="E116" s="188">
        <f t="shared" si="16"/>
        <v>2</v>
      </c>
      <c r="F116" s="187">
        <f t="shared" si="17"/>
        <v>0</v>
      </c>
      <c r="G116" s="188">
        <f t="shared" si="18"/>
        <v>0</v>
      </c>
      <c r="H116" s="187">
        <f t="shared" si="19"/>
        <v>0</v>
      </c>
      <c r="I116" s="188">
        <f t="shared" si="20"/>
        <v>0</v>
      </c>
      <c r="J116" s="187">
        <f t="shared" si="21"/>
        <v>0</v>
      </c>
      <c r="K116" s="188"/>
      <c r="L116" s="190">
        <f t="shared" si="23"/>
        <v>112</v>
      </c>
      <c r="M116" s="190">
        <f t="shared" si="22"/>
        <v>280</v>
      </c>
    </row>
    <row r="117" spans="1:13" ht="12.75" customHeight="1">
      <c r="A117" s="192">
        <f t="shared" si="12"/>
        <v>315</v>
      </c>
      <c r="B117" s="187">
        <f t="shared" si="13"/>
        <v>2</v>
      </c>
      <c r="C117" s="188">
        <f t="shared" si="14"/>
        <v>0</v>
      </c>
      <c r="D117" s="187">
        <f t="shared" si="15"/>
        <v>0</v>
      </c>
      <c r="E117" s="188">
        <f t="shared" si="16"/>
        <v>2</v>
      </c>
      <c r="F117" s="187">
        <f t="shared" si="17"/>
        <v>0</v>
      </c>
      <c r="G117" s="188">
        <f t="shared" si="18"/>
        <v>0</v>
      </c>
      <c r="H117" s="187">
        <f t="shared" si="19"/>
        <v>0</v>
      </c>
      <c r="I117" s="188">
        <f t="shared" si="20"/>
        <v>0</v>
      </c>
      <c r="J117" s="187">
        <f t="shared" si="21"/>
        <v>1</v>
      </c>
      <c r="K117" s="188"/>
      <c r="L117" s="190">
        <f t="shared" si="23"/>
        <v>113</v>
      </c>
      <c r="M117" s="190">
        <f t="shared" si="22"/>
        <v>282.5</v>
      </c>
    </row>
    <row r="118" spans="1:13" ht="12.75" customHeight="1">
      <c r="A118" s="192">
        <f t="shared" si="12"/>
        <v>317.5</v>
      </c>
      <c r="B118" s="187">
        <f t="shared" si="13"/>
        <v>2</v>
      </c>
      <c r="C118" s="188">
        <f t="shared" si="14"/>
        <v>0</v>
      </c>
      <c r="D118" s="187">
        <f t="shared" si="15"/>
        <v>0</v>
      </c>
      <c r="E118" s="188">
        <f t="shared" si="16"/>
        <v>2</v>
      </c>
      <c r="F118" s="187">
        <f t="shared" si="17"/>
        <v>0</v>
      </c>
      <c r="G118" s="188">
        <f t="shared" si="18"/>
        <v>0</v>
      </c>
      <c r="H118" s="187">
        <f t="shared" si="19"/>
        <v>0</v>
      </c>
      <c r="I118" s="188">
        <f t="shared" si="20"/>
        <v>1</v>
      </c>
      <c r="J118" s="187">
        <f t="shared" si="21"/>
        <v>0</v>
      </c>
      <c r="K118" s="188"/>
      <c r="L118" s="190">
        <f t="shared" si="23"/>
        <v>114</v>
      </c>
      <c r="M118" s="190">
        <f t="shared" si="22"/>
        <v>285</v>
      </c>
    </row>
    <row r="119" spans="1:13" ht="12.75" customHeight="1">
      <c r="A119" s="192">
        <f t="shared" si="12"/>
        <v>320</v>
      </c>
      <c r="B119" s="187">
        <f t="shared" si="13"/>
        <v>2</v>
      </c>
      <c r="C119" s="188">
        <f t="shared" si="14"/>
        <v>0</v>
      </c>
      <c r="D119" s="187">
        <f t="shared" si="15"/>
        <v>0</v>
      </c>
      <c r="E119" s="188">
        <f t="shared" si="16"/>
        <v>2</v>
      </c>
      <c r="F119" s="187">
        <f t="shared" si="17"/>
        <v>0</v>
      </c>
      <c r="G119" s="188">
        <f t="shared" si="18"/>
        <v>0</v>
      </c>
      <c r="H119" s="187">
        <f t="shared" si="19"/>
        <v>0</v>
      </c>
      <c r="I119" s="188">
        <f t="shared" si="20"/>
        <v>1</v>
      </c>
      <c r="J119" s="187">
        <f t="shared" si="21"/>
        <v>1</v>
      </c>
      <c r="K119" s="188"/>
      <c r="L119" s="190">
        <f t="shared" si="23"/>
        <v>115</v>
      </c>
      <c r="M119" s="190">
        <f t="shared" si="22"/>
        <v>287.5</v>
      </c>
    </row>
    <row r="120" spans="1:13" ht="12.75" customHeight="1">
      <c r="A120" s="192">
        <f t="shared" si="12"/>
        <v>322.5</v>
      </c>
      <c r="B120" s="187">
        <f t="shared" si="13"/>
        <v>2</v>
      </c>
      <c r="C120" s="188">
        <f t="shared" si="14"/>
        <v>0</v>
      </c>
      <c r="D120" s="187">
        <f t="shared" si="15"/>
        <v>0</v>
      </c>
      <c r="E120" s="188">
        <f t="shared" si="16"/>
        <v>2</v>
      </c>
      <c r="F120" s="187">
        <f t="shared" si="17"/>
        <v>0</v>
      </c>
      <c r="G120" s="188">
        <f t="shared" si="18"/>
        <v>0</v>
      </c>
      <c r="H120" s="187">
        <f t="shared" si="19"/>
        <v>1</v>
      </c>
      <c r="I120" s="188">
        <f t="shared" si="20"/>
        <v>0</v>
      </c>
      <c r="J120" s="187">
        <f t="shared" si="21"/>
        <v>0</v>
      </c>
      <c r="K120" s="188"/>
      <c r="L120" s="190">
        <f t="shared" si="23"/>
        <v>116</v>
      </c>
      <c r="M120" s="190">
        <f t="shared" si="22"/>
        <v>290</v>
      </c>
    </row>
    <row r="121" spans="1:13" ht="12.75" customHeight="1">
      <c r="A121" s="192">
        <f t="shared" si="12"/>
        <v>325</v>
      </c>
      <c r="B121" s="187">
        <f t="shared" si="13"/>
        <v>2</v>
      </c>
      <c r="C121" s="188">
        <f t="shared" si="14"/>
        <v>0</v>
      </c>
      <c r="D121" s="187">
        <f t="shared" si="15"/>
        <v>0</v>
      </c>
      <c r="E121" s="188">
        <f t="shared" si="16"/>
        <v>2</v>
      </c>
      <c r="F121" s="187">
        <f t="shared" si="17"/>
        <v>0</v>
      </c>
      <c r="G121" s="188">
        <f t="shared" si="18"/>
        <v>0</v>
      </c>
      <c r="H121" s="187">
        <f t="shared" si="19"/>
        <v>1</v>
      </c>
      <c r="I121" s="188">
        <f t="shared" si="20"/>
        <v>0</v>
      </c>
      <c r="J121" s="187">
        <f t="shared" si="21"/>
        <v>1</v>
      </c>
      <c r="K121" s="188"/>
      <c r="L121" s="190">
        <f t="shared" si="23"/>
        <v>117</v>
      </c>
      <c r="M121" s="190">
        <f t="shared" si="22"/>
        <v>292.5</v>
      </c>
    </row>
    <row r="122" spans="1:13" ht="12.75" customHeight="1">
      <c r="A122" s="192">
        <f t="shared" si="12"/>
        <v>327.5</v>
      </c>
      <c r="B122" s="187">
        <f t="shared" si="13"/>
        <v>2</v>
      </c>
      <c r="C122" s="188">
        <f t="shared" si="14"/>
        <v>0</v>
      </c>
      <c r="D122" s="187">
        <f t="shared" si="15"/>
        <v>0</v>
      </c>
      <c r="E122" s="188">
        <f t="shared" si="16"/>
        <v>2</v>
      </c>
      <c r="F122" s="187">
        <f t="shared" si="17"/>
        <v>0</v>
      </c>
      <c r="G122" s="188">
        <f t="shared" si="18"/>
        <v>0</v>
      </c>
      <c r="H122" s="187">
        <f t="shared" si="19"/>
        <v>1</v>
      </c>
      <c r="I122" s="188">
        <f t="shared" si="20"/>
        <v>1</v>
      </c>
      <c r="J122" s="187">
        <f t="shared" si="21"/>
        <v>0</v>
      </c>
      <c r="K122" s="188"/>
      <c r="L122" s="190">
        <f t="shared" si="23"/>
        <v>118</v>
      </c>
      <c r="M122" s="190">
        <f t="shared" si="22"/>
        <v>295</v>
      </c>
    </row>
    <row r="123" spans="1:13" ht="12.75" customHeight="1">
      <c r="A123" s="192">
        <f t="shared" si="12"/>
        <v>330</v>
      </c>
      <c r="B123" s="187">
        <f t="shared" si="13"/>
        <v>2</v>
      </c>
      <c r="C123" s="188">
        <f t="shared" si="14"/>
        <v>0</v>
      </c>
      <c r="D123" s="187">
        <f t="shared" si="15"/>
        <v>0</v>
      </c>
      <c r="E123" s="188">
        <f t="shared" si="16"/>
        <v>2</v>
      </c>
      <c r="F123" s="187">
        <f t="shared" si="17"/>
        <v>0</v>
      </c>
      <c r="G123" s="188">
        <f t="shared" si="18"/>
        <v>0</v>
      </c>
      <c r="H123" s="187">
        <f t="shared" si="19"/>
        <v>1</v>
      </c>
      <c r="I123" s="188">
        <f t="shared" si="20"/>
        <v>1</v>
      </c>
      <c r="J123" s="187">
        <f t="shared" si="21"/>
        <v>1</v>
      </c>
      <c r="K123" s="188"/>
      <c r="L123" s="190">
        <f t="shared" si="23"/>
        <v>119</v>
      </c>
      <c r="M123" s="190">
        <f t="shared" si="22"/>
        <v>297.5</v>
      </c>
    </row>
    <row r="124" spans="1:13" ht="12.75" customHeight="1">
      <c r="A124" s="192">
        <f t="shared" si="12"/>
        <v>332.5</v>
      </c>
      <c r="B124" s="187">
        <f t="shared" si="13"/>
        <v>2</v>
      </c>
      <c r="C124" s="188">
        <f t="shared" si="14"/>
        <v>0</v>
      </c>
      <c r="D124" s="187">
        <f t="shared" si="15"/>
        <v>0</v>
      </c>
      <c r="E124" s="188">
        <f t="shared" si="16"/>
        <v>2</v>
      </c>
      <c r="F124" s="187">
        <f t="shared" si="17"/>
        <v>0</v>
      </c>
      <c r="G124" s="188">
        <f t="shared" si="18"/>
        <v>1</v>
      </c>
      <c r="H124" s="187">
        <f t="shared" si="19"/>
        <v>0</v>
      </c>
      <c r="I124" s="188">
        <f t="shared" si="20"/>
        <v>0</v>
      </c>
      <c r="J124" s="187">
        <f t="shared" si="21"/>
        <v>0</v>
      </c>
      <c r="K124" s="188"/>
      <c r="L124" s="190">
        <f t="shared" si="23"/>
        <v>120</v>
      </c>
      <c r="M124" s="190">
        <f t="shared" si="22"/>
        <v>300</v>
      </c>
    </row>
    <row r="125" spans="1:13" ht="12.75" customHeight="1">
      <c r="A125" s="192">
        <f t="shared" si="12"/>
        <v>335</v>
      </c>
      <c r="B125" s="187">
        <f t="shared" si="13"/>
        <v>2</v>
      </c>
      <c r="C125" s="188">
        <f t="shared" si="14"/>
        <v>0</v>
      </c>
      <c r="D125" s="187">
        <f t="shared" si="15"/>
        <v>0</v>
      </c>
      <c r="E125" s="188">
        <f t="shared" si="16"/>
        <v>2</v>
      </c>
      <c r="F125" s="187">
        <f t="shared" si="17"/>
        <v>0</v>
      </c>
      <c r="G125" s="188">
        <f t="shared" si="18"/>
        <v>1</v>
      </c>
      <c r="H125" s="187">
        <f t="shared" si="19"/>
        <v>0</v>
      </c>
      <c r="I125" s="188">
        <f t="shared" si="20"/>
        <v>0</v>
      </c>
      <c r="J125" s="187">
        <f t="shared" si="21"/>
        <v>1</v>
      </c>
      <c r="K125" s="188"/>
      <c r="L125" s="190">
        <f t="shared" si="23"/>
        <v>121</v>
      </c>
      <c r="M125" s="190">
        <f t="shared" si="22"/>
        <v>302.5</v>
      </c>
    </row>
    <row r="126" spans="1:13" ht="12.75" customHeight="1">
      <c r="A126" s="192">
        <f t="shared" si="12"/>
        <v>337.5</v>
      </c>
      <c r="B126" s="187">
        <f t="shared" si="13"/>
        <v>2</v>
      </c>
      <c r="C126" s="188">
        <f t="shared" si="14"/>
        <v>0</v>
      </c>
      <c r="D126" s="187">
        <f t="shared" si="15"/>
        <v>0</v>
      </c>
      <c r="E126" s="188">
        <f t="shared" si="16"/>
        <v>2</v>
      </c>
      <c r="F126" s="187">
        <f t="shared" si="17"/>
        <v>0</v>
      </c>
      <c r="G126" s="188">
        <f t="shared" si="18"/>
        <v>1</v>
      </c>
      <c r="H126" s="187">
        <f t="shared" si="19"/>
        <v>0</v>
      </c>
      <c r="I126" s="188">
        <f t="shared" si="20"/>
        <v>1</v>
      </c>
      <c r="J126" s="187">
        <f t="shared" si="21"/>
        <v>0</v>
      </c>
      <c r="K126" s="188"/>
      <c r="L126" s="190">
        <f t="shared" si="23"/>
        <v>122</v>
      </c>
      <c r="M126" s="190">
        <f t="shared" si="22"/>
        <v>305</v>
      </c>
    </row>
    <row r="127" spans="1:13" ht="12.75" customHeight="1">
      <c r="A127" s="192">
        <f t="shared" si="12"/>
        <v>340</v>
      </c>
      <c r="B127" s="187">
        <f t="shared" si="13"/>
        <v>2</v>
      </c>
      <c r="C127" s="188">
        <f t="shared" si="14"/>
        <v>0</v>
      </c>
      <c r="D127" s="187">
        <f t="shared" si="15"/>
        <v>0</v>
      </c>
      <c r="E127" s="188">
        <f t="shared" si="16"/>
        <v>2</v>
      </c>
      <c r="F127" s="187">
        <f t="shared" si="17"/>
        <v>0</v>
      </c>
      <c r="G127" s="188">
        <f t="shared" si="18"/>
        <v>1</v>
      </c>
      <c r="H127" s="187">
        <f t="shared" si="19"/>
        <v>0</v>
      </c>
      <c r="I127" s="188">
        <f t="shared" si="20"/>
        <v>1</v>
      </c>
      <c r="J127" s="187">
        <f t="shared" si="21"/>
        <v>1</v>
      </c>
      <c r="K127" s="188"/>
      <c r="L127" s="190">
        <f t="shared" si="23"/>
        <v>123</v>
      </c>
      <c r="M127" s="190">
        <f t="shared" si="22"/>
        <v>307.5</v>
      </c>
    </row>
    <row r="128" spans="1:13" ht="12.75" customHeight="1">
      <c r="A128" s="192">
        <f t="shared" si="12"/>
        <v>342.5</v>
      </c>
      <c r="B128" s="187">
        <f t="shared" si="13"/>
        <v>2</v>
      </c>
      <c r="C128" s="188">
        <f t="shared" si="14"/>
        <v>0</v>
      </c>
      <c r="D128" s="187">
        <f t="shared" si="15"/>
        <v>0</v>
      </c>
      <c r="E128" s="188">
        <f t="shared" si="16"/>
        <v>2</v>
      </c>
      <c r="F128" s="187">
        <f t="shared" si="17"/>
        <v>1</v>
      </c>
      <c r="G128" s="188">
        <f t="shared" si="18"/>
        <v>0</v>
      </c>
      <c r="H128" s="187">
        <f t="shared" si="19"/>
        <v>0</v>
      </c>
      <c r="I128" s="188">
        <f t="shared" si="20"/>
        <v>0</v>
      </c>
      <c r="J128" s="187">
        <f t="shared" si="21"/>
        <v>0</v>
      </c>
      <c r="K128" s="188"/>
      <c r="L128" s="190">
        <f t="shared" si="23"/>
        <v>124</v>
      </c>
      <c r="M128" s="190">
        <f t="shared" si="22"/>
        <v>310</v>
      </c>
    </row>
    <row r="129" spans="1:13" ht="12.75" customHeight="1">
      <c r="A129" s="192">
        <f t="shared" si="12"/>
        <v>345</v>
      </c>
      <c r="B129" s="187">
        <f t="shared" si="13"/>
        <v>2</v>
      </c>
      <c r="C129" s="188">
        <f t="shared" si="14"/>
        <v>0</v>
      </c>
      <c r="D129" s="187">
        <f t="shared" si="15"/>
        <v>0</v>
      </c>
      <c r="E129" s="188">
        <f t="shared" si="16"/>
        <v>2</v>
      </c>
      <c r="F129" s="187">
        <f t="shared" si="17"/>
        <v>1</v>
      </c>
      <c r="G129" s="188">
        <f t="shared" si="18"/>
        <v>0</v>
      </c>
      <c r="H129" s="187">
        <f t="shared" si="19"/>
        <v>0</v>
      </c>
      <c r="I129" s="188">
        <f t="shared" si="20"/>
        <v>0</v>
      </c>
      <c r="J129" s="187">
        <f t="shared" si="21"/>
        <v>1</v>
      </c>
      <c r="K129" s="188"/>
      <c r="L129" s="190">
        <f t="shared" si="23"/>
        <v>125</v>
      </c>
      <c r="M129" s="190">
        <f t="shared" si="22"/>
        <v>312.5</v>
      </c>
    </row>
    <row r="130" spans="1:13" ht="12.75" customHeight="1">
      <c r="A130" s="192">
        <f t="shared" si="12"/>
        <v>347.5</v>
      </c>
      <c r="B130" s="187">
        <f t="shared" si="13"/>
        <v>2</v>
      </c>
      <c r="C130" s="188">
        <f t="shared" si="14"/>
        <v>0</v>
      </c>
      <c r="D130" s="187">
        <f t="shared" si="15"/>
        <v>0</v>
      </c>
      <c r="E130" s="188">
        <f t="shared" si="16"/>
        <v>2</v>
      </c>
      <c r="F130" s="187">
        <f t="shared" si="17"/>
        <v>1</v>
      </c>
      <c r="G130" s="188">
        <f t="shared" si="18"/>
        <v>0</v>
      </c>
      <c r="H130" s="187">
        <f t="shared" si="19"/>
        <v>0</v>
      </c>
      <c r="I130" s="188">
        <f t="shared" si="20"/>
        <v>1</v>
      </c>
      <c r="J130" s="187">
        <f t="shared" si="21"/>
        <v>0</v>
      </c>
      <c r="K130" s="188"/>
      <c r="L130" s="190">
        <f t="shared" si="23"/>
        <v>126</v>
      </c>
      <c r="M130" s="190">
        <f t="shared" si="22"/>
        <v>315</v>
      </c>
    </row>
    <row r="131" spans="1:13" ht="12.75" customHeight="1">
      <c r="A131" s="192">
        <f t="shared" si="12"/>
        <v>350</v>
      </c>
      <c r="B131" s="187">
        <f t="shared" si="13"/>
        <v>2</v>
      </c>
      <c r="C131" s="188">
        <f t="shared" si="14"/>
        <v>0</v>
      </c>
      <c r="D131" s="187">
        <f t="shared" si="15"/>
        <v>0</v>
      </c>
      <c r="E131" s="188">
        <f t="shared" si="16"/>
        <v>2</v>
      </c>
      <c r="F131" s="187">
        <f t="shared" si="17"/>
        <v>1</v>
      </c>
      <c r="G131" s="188">
        <f t="shared" si="18"/>
        <v>0</v>
      </c>
      <c r="H131" s="187">
        <f t="shared" si="19"/>
        <v>0</v>
      </c>
      <c r="I131" s="188">
        <f t="shared" si="20"/>
        <v>1</v>
      </c>
      <c r="J131" s="187">
        <f t="shared" si="21"/>
        <v>1</v>
      </c>
      <c r="K131" s="188"/>
      <c r="L131" s="190">
        <f t="shared" si="23"/>
        <v>127</v>
      </c>
      <c r="M131" s="190">
        <f t="shared" si="22"/>
        <v>317.5</v>
      </c>
    </row>
    <row r="132" spans="1:13" ht="12.75" customHeight="1">
      <c r="A132" s="192">
        <f t="shared" si="12"/>
        <v>352.5</v>
      </c>
      <c r="B132" s="187">
        <f t="shared" si="13"/>
        <v>2</v>
      </c>
      <c r="C132" s="188">
        <f t="shared" si="14"/>
        <v>0</v>
      </c>
      <c r="D132" s="187">
        <f t="shared" si="15"/>
        <v>0</v>
      </c>
      <c r="E132" s="188">
        <f t="shared" si="16"/>
        <v>3</v>
      </c>
      <c r="F132" s="187">
        <f t="shared" si="17"/>
        <v>0</v>
      </c>
      <c r="G132" s="188">
        <f t="shared" si="18"/>
        <v>0</v>
      </c>
      <c r="H132" s="187">
        <f t="shared" si="19"/>
        <v>0</v>
      </c>
      <c r="I132" s="188">
        <f t="shared" si="20"/>
        <v>0</v>
      </c>
      <c r="J132" s="187">
        <f t="shared" si="21"/>
        <v>0</v>
      </c>
      <c r="K132" s="188"/>
      <c r="L132" s="190">
        <f t="shared" si="23"/>
        <v>128</v>
      </c>
      <c r="M132" s="190">
        <f t="shared" si="22"/>
        <v>320</v>
      </c>
    </row>
    <row r="133" spans="1:13" ht="12.75" customHeight="1">
      <c r="A133" s="192">
        <f aca="true" t="shared" si="24" ref="A133:A196">IF(M133+$K$2&gt;$L$1,0,M133+$K$2)</f>
        <v>355</v>
      </c>
      <c r="B133" s="187">
        <f aca="true" t="shared" si="25" ref="B133:B196">IF(A133=0,0,MIN($B$1/2,INT(M133/(2*$B$2))))</f>
        <v>2</v>
      </c>
      <c r="C133" s="188">
        <f aca="true" t="shared" si="26" ref="C133:C196">IF(A133=0,0,MIN($C$1/2,INT(($M133-2*$B133*$B$2)/(2*$C$2))))</f>
        <v>0</v>
      </c>
      <c r="D133" s="187">
        <f aca="true" t="shared" si="27" ref="D133:D196">IF(A133=0,0,MIN($D$1/2,INT(($M133-2*$B133*$B$2-2*$C133*$C$2)/(2*$D$2))))</f>
        <v>0</v>
      </c>
      <c r="E133" s="188">
        <f aca="true" t="shared" si="28" ref="E133:E196">IF(A133=0,0,MIN($E$1/2,INT(($M133-2*$B133*$B$2-2*$C133*$C$2-2*$D133*$D$2)/(2*$E$2))))</f>
        <v>3</v>
      </c>
      <c r="F133" s="187">
        <f aca="true" t="shared" si="29" ref="F133:F196">IF(A133=0,0,MIN($F$1/2,INT(($M133-2*$B133*$B$2-2*$C133*$C$2-2*$D133*$D$2-2*$E133*$E$2)/(2*$F$2))))</f>
        <v>0</v>
      </c>
      <c r="G133" s="188">
        <f aca="true" t="shared" si="30" ref="G133:G196">IF(A133=0,0,MIN($G$1/2,INT(($M133-2*$B133*$B$2-2*$C133*$C$2-2*$D133*$D$2-2*$E133*$E$2-2*$F133*$F$2)/(2*$G$2))))</f>
        <v>0</v>
      </c>
      <c r="H133" s="187">
        <f aca="true" t="shared" si="31" ref="H133:H196">IF(A133=0,0,MIN($H$1/2,INT(($M133-2*$B133*$B$2-2*$C133*$C$2-2*$D133*$D$2-2*$E133*$E$2-2*$F133*$F$2-2*$G133*$G$2)/(2*$H$2))))</f>
        <v>0</v>
      </c>
      <c r="I133" s="188">
        <f aca="true" t="shared" si="32" ref="I133:I196">IF(A133=0,0,MIN($I$1/2,INT(($M133-2*$B133*$B$2-2*$C133*$C$2-2*$D133*$D$2-2*$E133*$E$2-2*$F133*$F$2-2*$G133*$G$2-2*$H133*$H$2)/(2*$I$2))))</f>
        <v>0</v>
      </c>
      <c r="J133" s="187">
        <f aca="true" t="shared" si="33" ref="J133:J196">IF(A133=0,0,MIN($J$1/2,INT(($M133-2*$B133*$B$2-2*$C133*$C$2-2*$D133*$D$2-2*$E133*$E$2-2*$F133*$F$2-2*$G133*$G$2-2*$H133*$H$2-2*$I133*$I$2)/(2*$J$2))))</f>
        <v>1</v>
      </c>
      <c r="K133" s="188"/>
      <c r="L133" s="190">
        <f t="shared" si="23"/>
        <v>129</v>
      </c>
      <c r="M133" s="190">
        <f aca="true" t="shared" si="34" ref="M133:M196">IF($A$2="Pounds",5*L133,2.5*L133)</f>
        <v>322.5</v>
      </c>
    </row>
    <row r="134" spans="1:13" ht="12.75" customHeight="1">
      <c r="A134" s="192">
        <f t="shared" si="24"/>
        <v>357.5</v>
      </c>
      <c r="B134" s="187">
        <f t="shared" si="25"/>
        <v>2</v>
      </c>
      <c r="C134" s="188">
        <f t="shared" si="26"/>
        <v>0</v>
      </c>
      <c r="D134" s="187">
        <f t="shared" si="27"/>
        <v>0</v>
      </c>
      <c r="E134" s="188">
        <f t="shared" si="28"/>
        <v>3</v>
      </c>
      <c r="F134" s="187">
        <f t="shared" si="29"/>
        <v>0</v>
      </c>
      <c r="G134" s="188">
        <f t="shared" si="30"/>
        <v>0</v>
      </c>
      <c r="H134" s="187">
        <f t="shared" si="31"/>
        <v>0</v>
      </c>
      <c r="I134" s="188">
        <f t="shared" si="32"/>
        <v>1</v>
      </c>
      <c r="J134" s="187">
        <f t="shared" si="33"/>
        <v>0</v>
      </c>
      <c r="K134" s="188"/>
      <c r="L134" s="190">
        <f t="shared" si="23"/>
        <v>130</v>
      </c>
      <c r="M134" s="190">
        <f t="shared" si="34"/>
        <v>325</v>
      </c>
    </row>
    <row r="135" spans="1:13" ht="12.75" customHeight="1">
      <c r="A135" s="192">
        <f t="shared" si="24"/>
        <v>360</v>
      </c>
      <c r="B135" s="187">
        <f t="shared" si="25"/>
        <v>2</v>
      </c>
      <c r="C135" s="188">
        <f t="shared" si="26"/>
        <v>0</v>
      </c>
      <c r="D135" s="187">
        <f t="shared" si="27"/>
        <v>0</v>
      </c>
      <c r="E135" s="188">
        <f t="shared" si="28"/>
        <v>3</v>
      </c>
      <c r="F135" s="187">
        <f t="shared" si="29"/>
        <v>0</v>
      </c>
      <c r="G135" s="188">
        <f t="shared" si="30"/>
        <v>0</v>
      </c>
      <c r="H135" s="187">
        <f t="shared" si="31"/>
        <v>0</v>
      </c>
      <c r="I135" s="188">
        <f t="shared" si="32"/>
        <v>1</v>
      </c>
      <c r="J135" s="187">
        <f t="shared" si="33"/>
        <v>1</v>
      </c>
      <c r="K135" s="188"/>
      <c r="L135" s="190">
        <f t="shared" si="23"/>
        <v>131</v>
      </c>
      <c r="M135" s="190">
        <f t="shared" si="34"/>
        <v>327.5</v>
      </c>
    </row>
    <row r="136" spans="1:13" ht="12.75" customHeight="1">
      <c r="A136" s="192">
        <f t="shared" si="24"/>
        <v>362.5</v>
      </c>
      <c r="B136" s="187">
        <f t="shared" si="25"/>
        <v>2</v>
      </c>
      <c r="C136" s="188">
        <f t="shared" si="26"/>
        <v>0</v>
      </c>
      <c r="D136" s="187">
        <f t="shared" si="27"/>
        <v>0</v>
      </c>
      <c r="E136" s="188">
        <f t="shared" si="28"/>
        <v>3</v>
      </c>
      <c r="F136" s="187">
        <f t="shared" si="29"/>
        <v>0</v>
      </c>
      <c r="G136" s="188">
        <f t="shared" si="30"/>
        <v>0</v>
      </c>
      <c r="H136" s="187">
        <f t="shared" si="31"/>
        <v>1</v>
      </c>
      <c r="I136" s="188">
        <f t="shared" si="32"/>
        <v>0</v>
      </c>
      <c r="J136" s="187">
        <f t="shared" si="33"/>
        <v>0</v>
      </c>
      <c r="K136" s="188"/>
      <c r="L136" s="190">
        <f t="shared" si="23"/>
        <v>132</v>
      </c>
      <c r="M136" s="190">
        <f t="shared" si="34"/>
        <v>330</v>
      </c>
    </row>
    <row r="137" spans="1:13" ht="12.75" customHeight="1">
      <c r="A137" s="192">
        <f t="shared" si="24"/>
        <v>365</v>
      </c>
      <c r="B137" s="187">
        <f t="shared" si="25"/>
        <v>2</v>
      </c>
      <c r="C137" s="188">
        <f t="shared" si="26"/>
        <v>0</v>
      </c>
      <c r="D137" s="187">
        <f t="shared" si="27"/>
        <v>0</v>
      </c>
      <c r="E137" s="188">
        <f t="shared" si="28"/>
        <v>3</v>
      </c>
      <c r="F137" s="187">
        <f t="shared" si="29"/>
        <v>0</v>
      </c>
      <c r="G137" s="188">
        <f t="shared" si="30"/>
        <v>0</v>
      </c>
      <c r="H137" s="187">
        <f t="shared" si="31"/>
        <v>1</v>
      </c>
      <c r="I137" s="188">
        <f t="shared" si="32"/>
        <v>0</v>
      </c>
      <c r="J137" s="187">
        <f t="shared" si="33"/>
        <v>1</v>
      </c>
      <c r="K137" s="188"/>
      <c r="L137" s="190">
        <f t="shared" si="23"/>
        <v>133</v>
      </c>
      <c r="M137" s="190">
        <f t="shared" si="34"/>
        <v>332.5</v>
      </c>
    </row>
    <row r="138" spans="1:13" ht="12.75" customHeight="1">
      <c r="A138" s="192">
        <f t="shared" si="24"/>
        <v>367.5</v>
      </c>
      <c r="B138" s="187">
        <f t="shared" si="25"/>
        <v>2</v>
      </c>
      <c r="C138" s="188">
        <f t="shared" si="26"/>
        <v>0</v>
      </c>
      <c r="D138" s="187">
        <f t="shared" si="27"/>
        <v>0</v>
      </c>
      <c r="E138" s="188">
        <f t="shared" si="28"/>
        <v>3</v>
      </c>
      <c r="F138" s="187">
        <f t="shared" si="29"/>
        <v>0</v>
      </c>
      <c r="G138" s="188">
        <f t="shared" si="30"/>
        <v>0</v>
      </c>
      <c r="H138" s="187">
        <f t="shared" si="31"/>
        <v>1</v>
      </c>
      <c r="I138" s="188">
        <f t="shared" si="32"/>
        <v>1</v>
      </c>
      <c r="J138" s="187">
        <f t="shared" si="33"/>
        <v>0</v>
      </c>
      <c r="K138" s="188"/>
      <c r="L138" s="190">
        <f t="shared" si="23"/>
        <v>134</v>
      </c>
      <c r="M138" s="190">
        <f t="shared" si="34"/>
        <v>335</v>
      </c>
    </row>
    <row r="139" spans="1:13" ht="12.75" customHeight="1">
      <c r="A139" s="192">
        <f t="shared" si="24"/>
        <v>370</v>
      </c>
      <c r="B139" s="187">
        <f t="shared" si="25"/>
        <v>2</v>
      </c>
      <c r="C139" s="188">
        <f t="shared" si="26"/>
        <v>0</v>
      </c>
      <c r="D139" s="187">
        <f t="shared" si="27"/>
        <v>0</v>
      </c>
      <c r="E139" s="188">
        <f t="shared" si="28"/>
        <v>3</v>
      </c>
      <c r="F139" s="187">
        <f t="shared" si="29"/>
        <v>0</v>
      </c>
      <c r="G139" s="188">
        <f t="shared" si="30"/>
        <v>0</v>
      </c>
      <c r="H139" s="187">
        <f t="shared" si="31"/>
        <v>1</v>
      </c>
      <c r="I139" s="188">
        <f t="shared" si="32"/>
        <v>1</v>
      </c>
      <c r="J139" s="187">
        <f t="shared" si="33"/>
        <v>1</v>
      </c>
      <c r="K139" s="188"/>
      <c r="L139" s="190">
        <f t="shared" si="23"/>
        <v>135</v>
      </c>
      <c r="M139" s="190">
        <f t="shared" si="34"/>
        <v>337.5</v>
      </c>
    </row>
    <row r="140" spans="1:13" ht="12.75" customHeight="1">
      <c r="A140" s="192">
        <f t="shared" si="24"/>
        <v>372.5</v>
      </c>
      <c r="B140" s="187">
        <f t="shared" si="25"/>
        <v>2</v>
      </c>
      <c r="C140" s="188">
        <f t="shared" si="26"/>
        <v>0</v>
      </c>
      <c r="D140" s="187">
        <f t="shared" si="27"/>
        <v>0</v>
      </c>
      <c r="E140" s="188">
        <f t="shared" si="28"/>
        <v>3</v>
      </c>
      <c r="F140" s="187">
        <f t="shared" si="29"/>
        <v>0</v>
      </c>
      <c r="G140" s="188">
        <f t="shared" si="30"/>
        <v>1</v>
      </c>
      <c r="H140" s="187">
        <f t="shared" si="31"/>
        <v>0</v>
      </c>
      <c r="I140" s="188">
        <f t="shared" si="32"/>
        <v>0</v>
      </c>
      <c r="J140" s="187">
        <f t="shared" si="33"/>
        <v>0</v>
      </c>
      <c r="K140" s="188"/>
      <c r="L140" s="190">
        <f t="shared" si="23"/>
        <v>136</v>
      </c>
      <c r="M140" s="190">
        <f t="shared" si="34"/>
        <v>340</v>
      </c>
    </row>
    <row r="141" spans="1:13" ht="12.75" customHeight="1">
      <c r="A141" s="192">
        <f t="shared" si="24"/>
        <v>375</v>
      </c>
      <c r="B141" s="187">
        <f t="shared" si="25"/>
        <v>2</v>
      </c>
      <c r="C141" s="188">
        <f t="shared" si="26"/>
        <v>0</v>
      </c>
      <c r="D141" s="187">
        <f t="shared" si="27"/>
        <v>0</v>
      </c>
      <c r="E141" s="188">
        <f t="shared" si="28"/>
        <v>3</v>
      </c>
      <c r="F141" s="187">
        <f t="shared" si="29"/>
        <v>0</v>
      </c>
      <c r="G141" s="188">
        <f t="shared" si="30"/>
        <v>1</v>
      </c>
      <c r="H141" s="187">
        <f t="shared" si="31"/>
        <v>0</v>
      </c>
      <c r="I141" s="188">
        <f t="shared" si="32"/>
        <v>0</v>
      </c>
      <c r="J141" s="187">
        <f t="shared" si="33"/>
        <v>1</v>
      </c>
      <c r="K141" s="188"/>
      <c r="L141" s="190">
        <f aca="true" t="shared" si="35" ref="L141:L204">L140+1</f>
        <v>137</v>
      </c>
      <c r="M141" s="190">
        <f t="shared" si="34"/>
        <v>342.5</v>
      </c>
    </row>
    <row r="142" spans="1:13" ht="12.75" customHeight="1">
      <c r="A142" s="192">
        <f t="shared" si="24"/>
        <v>377.5</v>
      </c>
      <c r="B142" s="187">
        <f t="shared" si="25"/>
        <v>2</v>
      </c>
      <c r="C142" s="188">
        <f t="shared" si="26"/>
        <v>0</v>
      </c>
      <c r="D142" s="187">
        <f t="shared" si="27"/>
        <v>0</v>
      </c>
      <c r="E142" s="188">
        <f t="shared" si="28"/>
        <v>3</v>
      </c>
      <c r="F142" s="187">
        <f t="shared" si="29"/>
        <v>0</v>
      </c>
      <c r="G142" s="188">
        <f t="shared" si="30"/>
        <v>1</v>
      </c>
      <c r="H142" s="187">
        <f t="shared" si="31"/>
        <v>0</v>
      </c>
      <c r="I142" s="188">
        <f t="shared" si="32"/>
        <v>1</v>
      </c>
      <c r="J142" s="187">
        <f t="shared" si="33"/>
        <v>0</v>
      </c>
      <c r="K142" s="188"/>
      <c r="L142" s="190">
        <f t="shared" si="35"/>
        <v>138</v>
      </c>
      <c r="M142" s="190">
        <f t="shared" si="34"/>
        <v>345</v>
      </c>
    </row>
    <row r="143" spans="1:13" ht="12.75" customHeight="1">
      <c r="A143" s="192">
        <f t="shared" si="24"/>
        <v>380</v>
      </c>
      <c r="B143" s="187">
        <f t="shared" si="25"/>
        <v>2</v>
      </c>
      <c r="C143" s="188">
        <f t="shared" si="26"/>
        <v>0</v>
      </c>
      <c r="D143" s="187">
        <f t="shared" si="27"/>
        <v>0</v>
      </c>
      <c r="E143" s="188">
        <f t="shared" si="28"/>
        <v>3</v>
      </c>
      <c r="F143" s="187">
        <f t="shared" si="29"/>
        <v>0</v>
      </c>
      <c r="G143" s="188">
        <f t="shared" si="30"/>
        <v>1</v>
      </c>
      <c r="H143" s="187">
        <f t="shared" si="31"/>
        <v>0</v>
      </c>
      <c r="I143" s="188">
        <f t="shared" si="32"/>
        <v>1</v>
      </c>
      <c r="J143" s="187">
        <f t="shared" si="33"/>
        <v>1</v>
      </c>
      <c r="K143" s="188"/>
      <c r="L143" s="190">
        <f t="shared" si="35"/>
        <v>139</v>
      </c>
      <c r="M143" s="190">
        <f t="shared" si="34"/>
        <v>347.5</v>
      </c>
    </row>
    <row r="144" spans="1:13" ht="12.75" customHeight="1">
      <c r="A144" s="192">
        <f t="shared" si="24"/>
        <v>382.5</v>
      </c>
      <c r="B144" s="187">
        <f t="shared" si="25"/>
        <v>2</v>
      </c>
      <c r="C144" s="188">
        <f t="shared" si="26"/>
        <v>0</v>
      </c>
      <c r="D144" s="187">
        <f t="shared" si="27"/>
        <v>0</v>
      </c>
      <c r="E144" s="188">
        <f t="shared" si="28"/>
        <v>3</v>
      </c>
      <c r="F144" s="187">
        <f t="shared" si="29"/>
        <v>1</v>
      </c>
      <c r="G144" s="188">
        <f t="shared" si="30"/>
        <v>0</v>
      </c>
      <c r="H144" s="187">
        <f t="shared" si="31"/>
        <v>0</v>
      </c>
      <c r="I144" s="188">
        <f t="shared" si="32"/>
        <v>0</v>
      </c>
      <c r="J144" s="187">
        <f t="shared" si="33"/>
        <v>0</v>
      </c>
      <c r="K144" s="188"/>
      <c r="L144" s="190">
        <f t="shared" si="35"/>
        <v>140</v>
      </c>
      <c r="M144" s="190">
        <f t="shared" si="34"/>
        <v>350</v>
      </c>
    </row>
    <row r="145" spans="1:13" ht="12.75" customHeight="1">
      <c r="A145" s="192">
        <f t="shared" si="24"/>
        <v>385</v>
      </c>
      <c r="B145" s="187">
        <f t="shared" si="25"/>
        <v>2</v>
      </c>
      <c r="C145" s="188">
        <f t="shared" si="26"/>
        <v>0</v>
      </c>
      <c r="D145" s="187">
        <f t="shared" si="27"/>
        <v>0</v>
      </c>
      <c r="E145" s="188">
        <f t="shared" si="28"/>
        <v>3</v>
      </c>
      <c r="F145" s="187">
        <f t="shared" si="29"/>
        <v>1</v>
      </c>
      <c r="G145" s="188">
        <f t="shared" si="30"/>
        <v>0</v>
      </c>
      <c r="H145" s="187">
        <f t="shared" si="31"/>
        <v>0</v>
      </c>
      <c r="I145" s="188">
        <f t="shared" si="32"/>
        <v>0</v>
      </c>
      <c r="J145" s="187">
        <f t="shared" si="33"/>
        <v>1</v>
      </c>
      <c r="K145" s="188"/>
      <c r="L145" s="190">
        <f t="shared" si="35"/>
        <v>141</v>
      </c>
      <c r="M145" s="190">
        <f t="shared" si="34"/>
        <v>352.5</v>
      </c>
    </row>
    <row r="146" spans="1:13" ht="12.75" customHeight="1">
      <c r="A146" s="192">
        <f t="shared" si="24"/>
        <v>387.5</v>
      </c>
      <c r="B146" s="187">
        <f t="shared" si="25"/>
        <v>2</v>
      </c>
      <c r="C146" s="188">
        <f t="shared" si="26"/>
        <v>0</v>
      </c>
      <c r="D146" s="187">
        <f t="shared" si="27"/>
        <v>0</v>
      </c>
      <c r="E146" s="188">
        <f t="shared" si="28"/>
        <v>3</v>
      </c>
      <c r="F146" s="187">
        <f t="shared" si="29"/>
        <v>1</v>
      </c>
      <c r="G146" s="188">
        <f t="shared" si="30"/>
        <v>0</v>
      </c>
      <c r="H146" s="187">
        <f t="shared" si="31"/>
        <v>0</v>
      </c>
      <c r="I146" s="188">
        <f t="shared" si="32"/>
        <v>1</v>
      </c>
      <c r="J146" s="187">
        <f t="shared" si="33"/>
        <v>0</v>
      </c>
      <c r="K146" s="188"/>
      <c r="L146" s="190">
        <f t="shared" si="35"/>
        <v>142</v>
      </c>
      <c r="M146" s="190">
        <f t="shared" si="34"/>
        <v>355</v>
      </c>
    </row>
    <row r="147" spans="1:13" ht="12.75" customHeight="1">
      <c r="A147" s="192">
        <f t="shared" si="24"/>
        <v>390</v>
      </c>
      <c r="B147" s="187">
        <f t="shared" si="25"/>
        <v>2</v>
      </c>
      <c r="C147" s="188">
        <f t="shared" si="26"/>
        <v>0</v>
      </c>
      <c r="D147" s="187">
        <f t="shared" si="27"/>
        <v>0</v>
      </c>
      <c r="E147" s="188">
        <f t="shared" si="28"/>
        <v>3</v>
      </c>
      <c r="F147" s="187">
        <f t="shared" si="29"/>
        <v>1</v>
      </c>
      <c r="G147" s="188">
        <f t="shared" si="30"/>
        <v>0</v>
      </c>
      <c r="H147" s="187">
        <f t="shared" si="31"/>
        <v>0</v>
      </c>
      <c r="I147" s="188">
        <f t="shared" si="32"/>
        <v>1</v>
      </c>
      <c r="J147" s="187">
        <f t="shared" si="33"/>
        <v>1</v>
      </c>
      <c r="K147" s="188"/>
      <c r="L147" s="190">
        <f t="shared" si="35"/>
        <v>143</v>
      </c>
      <c r="M147" s="190">
        <f t="shared" si="34"/>
        <v>357.5</v>
      </c>
    </row>
    <row r="148" spans="1:13" ht="12.75" customHeight="1">
      <c r="A148" s="192">
        <f t="shared" si="24"/>
        <v>392.5</v>
      </c>
      <c r="B148" s="187">
        <f t="shared" si="25"/>
        <v>2</v>
      </c>
      <c r="C148" s="188">
        <f t="shared" si="26"/>
        <v>0</v>
      </c>
      <c r="D148" s="187">
        <f t="shared" si="27"/>
        <v>0</v>
      </c>
      <c r="E148" s="188">
        <f t="shared" si="28"/>
        <v>4</v>
      </c>
      <c r="F148" s="187">
        <f t="shared" si="29"/>
        <v>0</v>
      </c>
      <c r="G148" s="188">
        <f t="shared" si="30"/>
        <v>0</v>
      </c>
      <c r="H148" s="187">
        <f t="shared" si="31"/>
        <v>0</v>
      </c>
      <c r="I148" s="188">
        <f t="shared" si="32"/>
        <v>0</v>
      </c>
      <c r="J148" s="187">
        <f t="shared" si="33"/>
        <v>0</v>
      </c>
      <c r="K148" s="188"/>
      <c r="L148" s="190">
        <f t="shared" si="35"/>
        <v>144</v>
      </c>
      <c r="M148" s="190">
        <f t="shared" si="34"/>
        <v>360</v>
      </c>
    </row>
    <row r="149" spans="1:13" ht="12.75" customHeight="1">
      <c r="A149" s="192">
        <f t="shared" si="24"/>
        <v>395</v>
      </c>
      <c r="B149" s="187">
        <f t="shared" si="25"/>
        <v>2</v>
      </c>
      <c r="C149" s="188">
        <f t="shared" si="26"/>
        <v>0</v>
      </c>
      <c r="D149" s="187">
        <f t="shared" si="27"/>
        <v>0</v>
      </c>
      <c r="E149" s="188">
        <f t="shared" si="28"/>
        <v>4</v>
      </c>
      <c r="F149" s="187">
        <f t="shared" si="29"/>
        <v>0</v>
      </c>
      <c r="G149" s="188">
        <f t="shared" si="30"/>
        <v>0</v>
      </c>
      <c r="H149" s="187">
        <f t="shared" si="31"/>
        <v>0</v>
      </c>
      <c r="I149" s="188">
        <f t="shared" si="32"/>
        <v>0</v>
      </c>
      <c r="J149" s="187">
        <f t="shared" si="33"/>
        <v>1</v>
      </c>
      <c r="K149" s="188"/>
      <c r="L149" s="190">
        <f t="shared" si="35"/>
        <v>145</v>
      </c>
      <c r="M149" s="190">
        <f t="shared" si="34"/>
        <v>362.5</v>
      </c>
    </row>
    <row r="150" spans="1:13" ht="12.75" customHeight="1">
      <c r="A150" s="192">
        <f t="shared" si="24"/>
        <v>397.5</v>
      </c>
      <c r="B150" s="187">
        <f t="shared" si="25"/>
        <v>2</v>
      </c>
      <c r="C150" s="188">
        <f t="shared" si="26"/>
        <v>0</v>
      </c>
      <c r="D150" s="187">
        <f t="shared" si="27"/>
        <v>0</v>
      </c>
      <c r="E150" s="188">
        <f t="shared" si="28"/>
        <v>4</v>
      </c>
      <c r="F150" s="187">
        <f t="shared" si="29"/>
        <v>0</v>
      </c>
      <c r="G150" s="188">
        <f t="shared" si="30"/>
        <v>0</v>
      </c>
      <c r="H150" s="187">
        <f t="shared" si="31"/>
        <v>0</v>
      </c>
      <c r="I150" s="188">
        <f t="shared" si="32"/>
        <v>1</v>
      </c>
      <c r="J150" s="187">
        <f t="shared" si="33"/>
        <v>0</v>
      </c>
      <c r="K150" s="188"/>
      <c r="L150" s="190">
        <f t="shared" si="35"/>
        <v>146</v>
      </c>
      <c r="M150" s="190">
        <f t="shared" si="34"/>
        <v>365</v>
      </c>
    </row>
    <row r="151" spans="1:13" ht="12.75" customHeight="1">
      <c r="A151" s="192">
        <f t="shared" si="24"/>
        <v>400</v>
      </c>
      <c r="B151" s="187">
        <f t="shared" si="25"/>
        <v>2</v>
      </c>
      <c r="C151" s="188">
        <f t="shared" si="26"/>
        <v>0</v>
      </c>
      <c r="D151" s="187">
        <f t="shared" si="27"/>
        <v>0</v>
      </c>
      <c r="E151" s="188">
        <f t="shared" si="28"/>
        <v>4</v>
      </c>
      <c r="F151" s="187">
        <f t="shared" si="29"/>
        <v>0</v>
      </c>
      <c r="G151" s="188">
        <f t="shared" si="30"/>
        <v>0</v>
      </c>
      <c r="H151" s="187">
        <f t="shared" si="31"/>
        <v>0</v>
      </c>
      <c r="I151" s="188">
        <f t="shared" si="32"/>
        <v>1</v>
      </c>
      <c r="J151" s="187">
        <f t="shared" si="33"/>
        <v>1</v>
      </c>
      <c r="K151" s="188"/>
      <c r="L151" s="190">
        <f t="shared" si="35"/>
        <v>147</v>
      </c>
      <c r="M151" s="190">
        <f t="shared" si="34"/>
        <v>367.5</v>
      </c>
    </row>
    <row r="152" spans="1:13" ht="12.75" customHeight="1">
      <c r="A152" s="192">
        <f t="shared" si="24"/>
        <v>402.5</v>
      </c>
      <c r="B152" s="187">
        <f t="shared" si="25"/>
        <v>2</v>
      </c>
      <c r="C152" s="188">
        <f t="shared" si="26"/>
        <v>0</v>
      </c>
      <c r="D152" s="187">
        <f t="shared" si="27"/>
        <v>0</v>
      </c>
      <c r="E152" s="188">
        <f t="shared" si="28"/>
        <v>4</v>
      </c>
      <c r="F152" s="187">
        <f t="shared" si="29"/>
        <v>0</v>
      </c>
      <c r="G152" s="188">
        <f t="shared" si="30"/>
        <v>0</v>
      </c>
      <c r="H152" s="187">
        <f t="shared" si="31"/>
        <v>1</v>
      </c>
      <c r="I152" s="188">
        <f t="shared" si="32"/>
        <v>0</v>
      </c>
      <c r="J152" s="187">
        <f t="shared" si="33"/>
        <v>0</v>
      </c>
      <c r="K152" s="188"/>
      <c r="L152" s="190">
        <f t="shared" si="35"/>
        <v>148</v>
      </c>
      <c r="M152" s="190">
        <f t="shared" si="34"/>
        <v>370</v>
      </c>
    </row>
    <row r="153" spans="1:13" ht="12.75" customHeight="1">
      <c r="A153" s="192">
        <f t="shared" si="24"/>
        <v>405</v>
      </c>
      <c r="B153" s="187">
        <f t="shared" si="25"/>
        <v>2</v>
      </c>
      <c r="C153" s="188">
        <f t="shared" si="26"/>
        <v>0</v>
      </c>
      <c r="D153" s="187">
        <f t="shared" si="27"/>
        <v>0</v>
      </c>
      <c r="E153" s="188">
        <f t="shared" si="28"/>
        <v>4</v>
      </c>
      <c r="F153" s="187">
        <f t="shared" si="29"/>
        <v>0</v>
      </c>
      <c r="G153" s="188">
        <f t="shared" si="30"/>
        <v>0</v>
      </c>
      <c r="H153" s="187">
        <f t="shared" si="31"/>
        <v>1</v>
      </c>
      <c r="I153" s="188">
        <f t="shared" si="32"/>
        <v>0</v>
      </c>
      <c r="J153" s="187">
        <f t="shared" si="33"/>
        <v>1</v>
      </c>
      <c r="K153" s="188"/>
      <c r="L153" s="190">
        <f t="shared" si="35"/>
        <v>149</v>
      </c>
      <c r="M153" s="190">
        <f t="shared" si="34"/>
        <v>372.5</v>
      </c>
    </row>
    <row r="154" spans="1:13" ht="12.75" customHeight="1">
      <c r="A154" s="192">
        <f t="shared" si="24"/>
        <v>407.5</v>
      </c>
      <c r="B154" s="187">
        <f t="shared" si="25"/>
        <v>2</v>
      </c>
      <c r="C154" s="188">
        <f t="shared" si="26"/>
        <v>0</v>
      </c>
      <c r="D154" s="187">
        <f t="shared" si="27"/>
        <v>0</v>
      </c>
      <c r="E154" s="188">
        <f t="shared" si="28"/>
        <v>4</v>
      </c>
      <c r="F154" s="187">
        <f t="shared" si="29"/>
        <v>0</v>
      </c>
      <c r="G154" s="188">
        <f t="shared" si="30"/>
        <v>0</v>
      </c>
      <c r="H154" s="187">
        <f t="shared" si="31"/>
        <v>1</v>
      </c>
      <c r="I154" s="188">
        <f t="shared" si="32"/>
        <v>1</v>
      </c>
      <c r="J154" s="187">
        <f t="shared" si="33"/>
        <v>0</v>
      </c>
      <c r="K154" s="188"/>
      <c r="L154" s="190">
        <f t="shared" si="35"/>
        <v>150</v>
      </c>
      <c r="M154" s="190">
        <f t="shared" si="34"/>
        <v>375</v>
      </c>
    </row>
    <row r="155" spans="1:13" ht="12.75" customHeight="1">
      <c r="A155" s="192">
        <f t="shared" si="24"/>
        <v>410</v>
      </c>
      <c r="B155" s="187">
        <f t="shared" si="25"/>
        <v>2</v>
      </c>
      <c r="C155" s="188">
        <f t="shared" si="26"/>
        <v>0</v>
      </c>
      <c r="D155" s="187">
        <f t="shared" si="27"/>
        <v>0</v>
      </c>
      <c r="E155" s="188">
        <f t="shared" si="28"/>
        <v>4</v>
      </c>
      <c r="F155" s="187">
        <f t="shared" si="29"/>
        <v>0</v>
      </c>
      <c r="G155" s="188">
        <f t="shared" si="30"/>
        <v>0</v>
      </c>
      <c r="H155" s="187">
        <f t="shared" si="31"/>
        <v>1</v>
      </c>
      <c r="I155" s="188">
        <f t="shared" si="32"/>
        <v>1</v>
      </c>
      <c r="J155" s="187">
        <f t="shared" si="33"/>
        <v>1</v>
      </c>
      <c r="K155" s="188"/>
      <c r="L155" s="190">
        <f t="shared" si="35"/>
        <v>151</v>
      </c>
      <c r="M155" s="190">
        <f t="shared" si="34"/>
        <v>377.5</v>
      </c>
    </row>
    <row r="156" spans="1:13" ht="12.75" customHeight="1">
      <c r="A156" s="192">
        <f t="shared" si="24"/>
        <v>412.5</v>
      </c>
      <c r="B156" s="187">
        <f t="shared" si="25"/>
        <v>2</v>
      </c>
      <c r="C156" s="188">
        <f t="shared" si="26"/>
        <v>0</v>
      </c>
      <c r="D156" s="187">
        <f t="shared" si="27"/>
        <v>0</v>
      </c>
      <c r="E156" s="188">
        <f t="shared" si="28"/>
        <v>4</v>
      </c>
      <c r="F156" s="187">
        <f t="shared" si="29"/>
        <v>0</v>
      </c>
      <c r="G156" s="188">
        <f t="shared" si="30"/>
        <v>1</v>
      </c>
      <c r="H156" s="187">
        <f t="shared" si="31"/>
        <v>0</v>
      </c>
      <c r="I156" s="188">
        <f t="shared" si="32"/>
        <v>0</v>
      </c>
      <c r="J156" s="187">
        <f t="shared" si="33"/>
        <v>0</v>
      </c>
      <c r="K156" s="188"/>
      <c r="L156" s="190">
        <f t="shared" si="35"/>
        <v>152</v>
      </c>
      <c r="M156" s="190">
        <f t="shared" si="34"/>
        <v>380</v>
      </c>
    </row>
    <row r="157" spans="1:13" ht="12.75" customHeight="1">
      <c r="A157" s="192">
        <f t="shared" si="24"/>
        <v>415</v>
      </c>
      <c r="B157" s="187">
        <f t="shared" si="25"/>
        <v>2</v>
      </c>
      <c r="C157" s="188">
        <f t="shared" si="26"/>
        <v>0</v>
      </c>
      <c r="D157" s="187">
        <f t="shared" si="27"/>
        <v>0</v>
      </c>
      <c r="E157" s="188">
        <f t="shared" si="28"/>
        <v>4</v>
      </c>
      <c r="F157" s="187">
        <f t="shared" si="29"/>
        <v>0</v>
      </c>
      <c r="G157" s="188">
        <f t="shared" si="30"/>
        <v>1</v>
      </c>
      <c r="H157" s="187">
        <f t="shared" si="31"/>
        <v>0</v>
      </c>
      <c r="I157" s="188">
        <f t="shared" si="32"/>
        <v>0</v>
      </c>
      <c r="J157" s="187">
        <f t="shared" si="33"/>
        <v>1</v>
      </c>
      <c r="K157" s="188"/>
      <c r="L157" s="190">
        <f t="shared" si="35"/>
        <v>153</v>
      </c>
      <c r="M157" s="190">
        <f t="shared" si="34"/>
        <v>382.5</v>
      </c>
    </row>
    <row r="158" spans="1:13" ht="12.75" customHeight="1">
      <c r="A158" s="192">
        <f t="shared" si="24"/>
        <v>417.5</v>
      </c>
      <c r="B158" s="187">
        <f t="shared" si="25"/>
        <v>2</v>
      </c>
      <c r="C158" s="188">
        <f t="shared" si="26"/>
        <v>0</v>
      </c>
      <c r="D158" s="187">
        <f t="shared" si="27"/>
        <v>0</v>
      </c>
      <c r="E158" s="188">
        <f t="shared" si="28"/>
        <v>4</v>
      </c>
      <c r="F158" s="187">
        <f t="shared" si="29"/>
        <v>0</v>
      </c>
      <c r="G158" s="188">
        <f t="shared" si="30"/>
        <v>1</v>
      </c>
      <c r="H158" s="187">
        <f t="shared" si="31"/>
        <v>0</v>
      </c>
      <c r="I158" s="188">
        <f t="shared" si="32"/>
        <v>1</v>
      </c>
      <c r="J158" s="187">
        <f t="shared" si="33"/>
        <v>0</v>
      </c>
      <c r="K158" s="188"/>
      <c r="L158" s="190">
        <f t="shared" si="35"/>
        <v>154</v>
      </c>
      <c r="M158" s="190">
        <f t="shared" si="34"/>
        <v>385</v>
      </c>
    </row>
    <row r="159" spans="1:13" ht="12.75" customHeight="1">
      <c r="A159" s="192">
        <f t="shared" si="24"/>
        <v>420</v>
      </c>
      <c r="B159" s="187">
        <f t="shared" si="25"/>
        <v>2</v>
      </c>
      <c r="C159" s="188">
        <f t="shared" si="26"/>
        <v>0</v>
      </c>
      <c r="D159" s="187">
        <f t="shared" si="27"/>
        <v>0</v>
      </c>
      <c r="E159" s="188">
        <f t="shared" si="28"/>
        <v>4</v>
      </c>
      <c r="F159" s="187">
        <f t="shared" si="29"/>
        <v>0</v>
      </c>
      <c r="G159" s="188">
        <f t="shared" si="30"/>
        <v>1</v>
      </c>
      <c r="H159" s="187">
        <f t="shared" si="31"/>
        <v>0</v>
      </c>
      <c r="I159" s="188">
        <f t="shared" si="32"/>
        <v>1</v>
      </c>
      <c r="J159" s="187">
        <f t="shared" si="33"/>
        <v>1</v>
      </c>
      <c r="K159" s="188"/>
      <c r="L159" s="190">
        <f t="shared" si="35"/>
        <v>155</v>
      </c>
      <c r="M159" s="190">
        <f t="shared" si="34"/>
        <v>387.5</v>
      </c>
    </row>
    <row r="160" spans="1:13" ht="12.75" customHeight="1">
      <c r="A160" s="192">
        <f t="shared" si="24"/>
        <v>422.5</v>
      </c>
      <c r="B160" s="187">
        <f t="shared" si="25"/>
        <v>2</v>
      </c>
      <c r="C160" s="188">
        <f t="shared" si="26"/>
        <v>0</v>
      </c>
      <c r="D160" s="187">
        <f t="shared" si="27"/>
        <v>0</v>
      </c>
      <c r="E160" s="188">
        <f t="shared" si="28"/>
        <v>4</v>
      </c>
      <c r="F160" s="187">
        <f t="shared" si="29"/>
        <v>1</v>
      </c>
      <c r="G160" s="188">
        <f t="shared" si="30"/>
        <v>0</v>
      </c>
      <c r="H160" s="187">
        <f t="shared" si="31"/>
        <v>0</v>
      </c>
      <c r="I160" s="188">
        <f t="shared" si="32"/>
        <v>0</v>
      </c>
      <c r="J160" s="187">
        <f t="shared" si="33"/>
        <v>0</v>
      </c>
      <c r="K160" s="188"/>
      <c r="L160" s="190">
        <f t="shared" si="35"/>
        <v>156</v>
      </c>
      <c r="M160" s="190">
        <f t="shared" si="34"/>
        <v>390</v>
      </c>
    </row>
    <row r="161" spans="1:13" ht="12.75" customHeight="1">
      <c r="A161" s="192">
        <f t="shared" si="24"/>
        <v>425</v>
      </c>
      <c r="B161" s="187">
        <f t="shared" si="25"/>
        <v>2</v>
      </c>
      <c r="C161" s="188">
        <f t="shared" si="26"/>
        <v>0</v>
      </c>
      <c r="D161" s="187">
        <f t="shared" si="27"/>
        <v>0</v>
      </c>
      <c r="E161" s="188">
        <f t="shared" si="28"/>
        <v>4</v>
      </c>
      <c r="F161" s="187">
        <f t="shared" si="29"/>
        <v>1</v>
      </c>
      <c r="G161" s="188">
        <f t="shared" si="30"/>
        <v>0</v>
      </c>
      <c r="H161" s="187">
        <f t="shared" si="31"/>
        <v>0</v>
      </c>
      <c r="I161" s="188">
        <f t="shared" si="32"/>
        <v>0</v>
      </c>
      <c r="J161" s="187">
        <f t="shared" si="33"/>
        <v>1</v>
      </c>
      <c r="K161" s="188"/>
      <c r="L161" s="190">
        <f t="shared" si="35"/>
        <v>157</v>
      </c>
      <c r="M161" s="190">
        <f t="shared" si="34"/>
        <v>392.5</v>
      </c>
    </row>
    <row r="162" spans="1:13" ht="12.75" customHeight="1">
      <c r="A162" s="192">
        <f t="shared" si="24"/>
        <v>427.5</v>
      </c>
      <c r="B162" s="187">
        <f t="shared" si="25"/>
        <v>2</v>
      </c>
      <c r="C162" s="188">
        <f t="shared" si="26"/>
        <v>0</v>
      </c>
      <c r="D162" s="187">
        <f t="shared" si="27"/>
        <v>0</v>
      </c>
      <c r="E162" s="188">
        <f t="shared" si="28"/>
        <v>4</v>
      </c>
      <c r="F162" s="187">
        <f t="shared" si="29"/>
        <v>1</v>
      </c>
      <c r="G162" s="188">
        <f t="shared" si="30"/>
        <v>0</v>
      </c>
      <c r="H162" s="187">
        <f t="shared" si="31"/>
        <v>0</v>
      </c>
      <c r="I162" s="188">
        <f t="shared" si="32"/>
        <v>1</v>
      </c>
      <c r="J162" s="187">
        <f t="shared" si="33"/>
        <v>0</v>
      </c>
      <c r="K162" s="188"/>
      <c r="L162" s="190">
        <f t="shared" si="35"/>
        <v>158</v>
      </c>
      <c r="M162" s="190">
        <f t="shared" si="34"/>
        <v>395</v>
      </c>
    </row>
    <row r="163" spans="1:13" ht="12.75" customHeight="1">
      <c r="A163" s="192">
        <f t="shared" si="24"/>
        <v>430</v>
      </c>
      <c r="B163" s="187">
        <f t="shared" si="25"/>
        <v>2</v>
      </c>
      <c r="C163" s="188">
        <f t="shared" si="26"/>
        <v>0</v>
      </c>
      <c r="D163" s="187">
        <f t="shared" si="27"/>
        <v>0</v>
      </c>
      <c r="E163" s="188">
        <f t="shared" si="28"/>
        <v>4</v>
      </c>
      <c r="F163" s="187">
        <f t="shared" si="29"/>
        <v>1</v>
      </c>
      <c r="G163" s="188">
        <f t="shared" si="30"/>
        <v>0</v>
      </c>
      <c r="H163" s="187">
        <f t="shared" si="31"/>
        <v>0</v>
      </c>
      <c r="I163" s="188">
        <f t="shared" si="32"/>
        <v>1</v>
      </c>
      <c r="J163" s="187">
        <f t="shared" si="33"/>
        <v>1</v>
      </c>
      <c r="K163" s="188"/>
      <c r="L163" s="190">
        <f t="shared" si="35"/>
        <v>159</v>
      </c>
      <c r="M163" s="190">
        <f t="shared" si="34"/>
        <v>397.5</v>
      </c>
    </row>
    <row r="164" spans="1:13" ht="12.75" customHeight="1">
      <c r="A164" s="192">
        <f t="shared" si="24"/>
        <v>432.5</v>
      </c>
      <c r="B164" s="187">
        <f t="shared" si="25"/>
        <v>2</v>
      </c>
      <c r="C164" s="188">
        <f t="shared" si="26"/>
        <v>0</v>
      </c>
      <c r="D164" s="187">
        <f t="shared" si="27"/>
        <v>0</v>
      </c>
      <c r="E164" s="188">
        <f t="shared" si="28"/>
        <v>5</v>
      </c>
      <c r="F164" s="187">
        <f t="shared" si="29"/>
        <v>0</v>
      </c>
      <c r="G164" s="188">
        <f t="shared" si="30"/>
        <v>0</v>
      </c>
      <c r="H164" s="187">
        <f t="shared" si="31"/>
        <v>0</v>
      </c>
      <c r="I164" s="188">
        <f t="shared" si="32"/>
        <v>0</v>
      </c>
      <c r="J164" s="187">
        <f t="shared" si="33"/>
        <v>0</v>
      </c>
      <c r="K164" s="188"/>
      <c r="L164" s="190">
        <f t="shared" si="35"/>
        <v>160</v>
      </c>
      <c r="M164" s="190">
        <f t="shared" si="34"/>
        <v>400</v>
      </c>
    </row>
    <row r="165" spans="1:13" ht="12.75" customHeight="1">
      <c r="A165" s="192">
        <f t="shared" si="24"/>
        <v>435</v>
      </c>
      <c r="B165" s="187">
        <f t="shared" si="25"/>
        <v>2</v>
      </c>
      <c r="C165" s="188">
        <f t="shared" si="26"/>
        <v>0</v>
      </c>
      <c r="D165" s="187">
        <f t="shared" si="27"/>
        <v>0</v>
      </c>
      <c r="E165" s="188">
        <f t="shared" si="28"/>
        <v>5</v>
      </c>
      <c r="F165" s="187">
        <f t="shared" si="29"/>
        <v>0</v>
      </c>
      <c r="G165" s="188">
        <f t="shared" si="30"/>
        <v>0</v>
      </c>
      <c r="H165" s="187">
        <f t="shared" si="31"/>
        <v>0</v>
      </c>
      <c r="I165" s="188">
        <f t="shared" si="32"/>
        <v>0</v>
      </c>
      <c r="J165" s="187">
        <f t="shared" si="33"/>
        <v>1</v>
      </c>
      <c r="K165" s="188"/>
      <c r="L165" s="190">
        <f t="shared" si="35"/>
        <v>161</v>
      </c>
      <c r="M165" s="190">
        <f t="shared" si="34"/>
        <v>402.5</v>
      </c>
    </row>
    <row r="166" spans="1:13" ht="12.75" customHeight="1">
      <c r="A166" s="192">
        <f t="shared" si="24"/>
        <v>437.5</v>
      </c>
      <c r="B166" s="187">
        <f t="shared" si="25"/>
        <v>2</v>
      </c>
      <c r="C166" s="188">
        <f t="shared" si="26"/>
        <v>0</v>
      </c>
      <c r="D166" s="187">
        <f t="shared" si="27"/>
        <v>0</v>
      </c>
      <c r="E166" s="188">
        <f t="shared" si="28"/>
        <v>5</v>
      </c>
      <c r="F166" s="187">
        <f t="shared" si="29"/>
        <v>0</v>
      </c>
      <c r="G166" s="188">
        <f t="shared" si="30"/>
        <v>0</v>
      </c>
      <c r="H166" s="187">
        <f t="shared" si="31"/>
        <v>0</v>
      </c>
      <c r="I166" s="188">
        <f t="shared" si="32"/>
        <v>1</v>
      </c>
      <c r="J166" s="187">
        <f t="shared" si="33"/>
        <v>0</v>
      </c>
      <c r="K166" s="188"/>
      <c r="L166" s="190">
        <f t="shared" si="35"/>
        <v>162</v>
      </c>
      <c r="M166" s="190">
        <f t="shared" si="34"/>
        <v>405</v>
      </c>
    </row>
    <row r="167" spans="1:13" ht="12.75" customHeight="1">
      <c r="A167" s="192">
        <f t="shared" si="24"/>
        <v>440</v>
      </c>
      <c r="B167" s="187">
        <f t="shared" si="25"/>
        <v>2</v>
      </c>
      <c r="C167" s="188">
        <f t="shared" si="26"/>
        <v>0</v>
      </c>
      <c r="D167" s="187">
        <f t="shared" si="27"/>
        <v>0</v>
      </c>
      <c r="E167" s="188">
        <f t="shared" si="28"/>
        <v>5</v>
      </c>
      <c r="F167" s="187">
        <f t="shared" si="29"/>
        <v>0</v>
      </c>
      <c r="G167" s="188">
        <f t="shared" si="30"/>
        <v>0</v>
      </c>
      <c r="H167" s="187">
        <f t="shared" si="31"/>
        <v>0</v>
      </c>
      <c r="I167" s="188">
        <f t="shared" si="32"/>
        <v>1</v>
      </c>
      <c r="J167" s="187">
        <f t="shared" si="33"/>
        <v>1</v>
      </c>
      <c r="K167" s="188"/>
      <c r="L167" s="190">
        <f t="shared" si="35"/>
        <v>163</v>
      </c>
      <c r="M167" s="190">
        <f t="shared" si="34"/>
        <v>407.5</v>
      </c>
    </row>
    <row r="168" spans="1:13" ht="12.75" customHeight="1">
      <c r="A168" s="192">
        <f t="shared" si="24"/>
        <v>442.5</v>
      </c>
      <c r="B168" s="187">
        <f t="shared" si="25"/>
        <v>2</v>
      </c>
      <c r="C168" s="188">
        <f t="shared" si="26"/>
        <v>0</v>
      </c>
      <c r="D168" s="187">
        <f t="shared" si="27"/>
        <v>0</v>
      </c>
      <c r="E168" s="188">
        <f t="shared" si="28"/>
        <v>5</v>
      </c>
      <c r="F168" s="187">
        <f t="shared" si="29"/>
        <v>0</v>
      </c>
      <c r="G168" s="188">
        <f t="shared" si="30"/>
        <v>0</v>
      </c>
      <c r="H168" s="187">
        <f t="shared" si="31"/>
        <v>1</v>
      </c>
      <c r="I168" s="188">
        <f t="shared" si="32"/>
        <v>0</v>
      </c>
      <c r="J168" s="187">
        <f t="shared" si="33"/>
        <v>0</v>
      </c>
      <c r="K168" s="188"/>
      <c r="L168" s="190">
        <f t="shared" si="35"/>
        <v>164</v>
      </c>
      <c r="M168" s="190">
        <f t="shared" si="34"/>
        <v>410</v>
      </c>
    </row>
    <row r="169" spans="1:13" ht="12.75" customHeight="1">
      <c r="A169" s="192">
        <f t="shared" si="24"/>
        <v>445</v>
      </c>
      <c r="B169" s="187">
        <f t="shared" si="25"/>
        <v>2</v>
      </c>
      <c r="C169" s="188">
        <f t="shared" si="26"/>
        <v>0</v>
      </c>
      <c r="D169" s="187">
        <f t="shared" si="27"/>
        <v>0</v>
      </c>
      <c r="E169" s="188">
        <f t="shared" si="28"/>
        <v>5</v>
      </c>
      <c r="F169" s="187">
        <f t="shared" si="29"/>
        <v>0</v>
      </c>
      <c r="G169" s="188">
        <f t="shared" si="30"/>
        <v>0</v>
      </c>
      <c r="H169" s="187">
        <f t="shared" si="31"/>
        <v>1</v>
      </c>
      <c r="I169" s="188">
        <f t="shared" si="32"/>
        <v>0</v>
      </c>
      <c r="J169" s="187">
        <f t="shared" si="33"/>
        <v>1</v>
      </c>
      <c r="K169" s="188"/>
      <c r="L169" s="190">
        <f t="shared" si="35"/>
        <v>165</v>
      </c>
      <c r="M169" s="190">
        <f t="shared" si="34"/>
        <v>412.5</v>
      </c>
    </row>
    <row r="170" spans="1:13" ht="12.75" customHeight="1">
      <c r="A170" s="192">
        <f t="shared" si="24"/>
        <v>447.5</v>
      </c>
      <c r="B170" s="187">
        <f t="shared" si="25"/>
        <v>2</v>
      </c>
      <c r="C170" s="188">
        <f t="shared" si="26"/>
        <v>0</v>
      </c>
      <c r="D170" s="187">
        <f t="shared" si="27"/>
        <v>0</v>
      </c>
      <c r="E170" s="188">
        <f t="shared" si="28"/>
        <v>5</v>
      </c>
      <c r="F170" s="187">
        <f t="shared" si="29"/>
        <v>0</v>
      </c>
      <c r="G170" s="188">
        <f t="shared" si="30"/>
        <v>0</v>
      </c>
      <c r="H170" s="187">
        <f t="shared" si="31"/>
        <v>1</v>
      </c>
      <c r="I170" s="188">
        <f t="shared" si="32"/>
        <v>1</v>
      </c>
      <c r="J170" s="187">
        <f t="shared" si="33"/>
        <v>0</v>
      </c>
      <c r="K170" s="188"/>
      <c r="L170" s="190">
        <f t="shared" si="35"/>
        <v>166</v>
      </c>
      <c r="M170" s="190">
        <f t="shared" si="34"/>
        <v>415</v>
      </c>
    </row>
    <row r="171" spans="1:13" ht="12.75" customHeight="1">
      <c r="A171" s="192">
        <f t="shared" si="24"/>
        <v>450</v>
      </c>
      <c r="B171" s="187">
        <f t="shared" si="25"/>
        <v>2</v>
      </c>
      <c r="C171" s="188">
        <f t="shared" si="26"/>
        <v>0</v>
      </c>
      <c r="D171" s="187">
        <f t="shared" si="27"/>
        <v>0</v>
      </c>
      <c r="E171" s="188">
        <f t="shared" si="28"/>
        <v>5</v>
      </c>
      <c r="F171" s="187">
        <f t="shared" si="29"/>
        <v>0</v>
      </c>
      <c r="G171" s="188">
        <f t="shared" si="30"/>
        <v>0</v>
      </c>
      <c r="H171" s="187">
        <f t="shared" si="31"/>
        <v>1</v>
      </c>
      <c r="I171" s="188">
        <f t="shared" si="32"/>
        <v>1</v>
      </c>
      <c r="J171" s="187">
        <f t="shared" si="33"/>
        <v>1</v>
      </c>
      <c r="K171" s="188"/>
      <c r="L171" s="190">
        <f t="shared" si="35"/>
        <v>167</v>
      </c>
      <c r="M171" s="190">
        <f t="shared" si="34"/>
        <v>417.5</v>
      </c>
    </row>
    <row r="172" spans="1:13" ht="12.75" customHeight="1">
      <c r="A172" s="192">
        <f t="shared" si="24"/>
        <v>452.5</v>
      </c>
      <c r="B172" s="187">
        <f t="shared" si="25"/>
        <v>2</v>
      </c>
      <c r="C172" s="188">
        <f t="shared" si="26"/>
        <v>0</v>
      </c>
      <c r="D172" s="187">
        <f t="shared" si="27"/>
        <v>0</v>
      </c>
      <c r="E172" s="188">
        <f t="shared" si="28"/>
        <v>5</v>
      </c>
      <c r="F172" s="187">
        <f t="shared" si="29"/>
        <v>0</v>
      </c>
      <c r="G172" s="188">
        <f t="shared" si="30"/>
        <v>1</v>
      </c>
      <c r="H172" s="187">
        <f t="shared" si="31"/>
        <v>0</v>
      </c>
      <c r="I172" s="188">
        <f t="shared" si="32"/>
        <v>0</v>
      </c>
      <c r="J172" s="187">
        <f t="shared" si="33"/>
        <v>0</v>
      </c>
      <c r="K172" s="188"/>
      <c r="L172" s="190">
        <f t="shared" si="35"/>
        <v>168</v>
      </c>
      <c r="M172" s="190">
        <f t="shared" si="34"/>
        <v>420</v>
      </c>
    </row>
    <row r="173" spans="1:13" ht="12.75" customHeight="1">
      <c r="A173" s="192">
        <f t="shared" si="24"/>
        <v>455</v>
      </c>
      <c r="B173" s="187">
        <f t="shared" si="25"/>
        <v>2</v>
      </c>
      <c r="C173" s="188">
        <f t="shared" si="26"/>
        <v>0</v>
      </c>
      <c r="D173" s="187">
        <f t="shared" si="27"/>
        <v>0</v>
      </c>
      <c r="E173" s="188">
        <f t="shared" si="28"/>
        <v>5</v>
      </c>
      <c r="F173" s="187">
        <f t="shared" si="29"/>
        <v>0</v>
      </c>
      <c r="G173" s="188">
        <f t="shared" si="30"/>
        <v>1</v>
      </c>
      <c r="H173" s="187">
        <f t="shared" si="31"/>
        <v>0</v>
      </c>
      <c r="I173" s="188">
        <f t="shared" si="32"/>
        <v>0</v>
      </c>
      <c r="J173" s="187">
        <f t="shared" si="33"/>
        <v>1</v>
      </c>
      <c r="K173" s="188"/>
      <c r="L173" s="190">
        <f t="shared" si="35"/>
        <v>169</v>
      </c>
      <c r="M173" s="190">
        <f t="shared" si="34"/>
        <v>422.5</v>
      </c>
    </row>
    <row r="174" spans="1:13" ht="12.75" customHeight="1">
      <c r="A174" s="192">
        <f t="shared" si="24"/>
        <v>457.5</v>
      </c>
      <c r="B174" s="187">
        <f t="shared" si="25"/>
        <v>2</v>
      </c>
      <c r="C174" s="188">
        <f t="shared" si="26"/>
        <v>0</v>
      </c>
      <c r="D174" s="187">
        <f t="shared" si="27"/>
        <v>0</v>
      </c>
      <c r="E174" s="188">
        <f t="shared" si="28"/>
        <v>5</v>
      </c>
      <c r="F174" s="187">
        <f t="shared" si="29"/>
        <v>0</v>
      </c>
      <c r="G174" s="188">
        <f t="shared" si="30"/>
        <v>1</v>
      </c>
      <c r="H174" s="187">
        <f t="shared" si="31"/>
        <v>0</v>
      </c>
      <c r="I174" s="188">
        <f t="shared" si="32"/>
        <v>1</v>
      </c>
      <c r="J174" s="187">
        <f t="shared" si="33"/>
        <v>0</v>
      </c>
      <c r="K174" s="188"/>
      <c r="L174" s="190">
        <f t="shared" si="35"/>
        <v>170</v>
      </c>
      <c r="M174" s="190">
        <f t="shared" si="34"/>
        <v>425</v>
      </c>
    </row>
    <row r="175" spans="1:13" ht="12.75" customHeight="1">
      <c r="A175" s="192">
        <f t="shared" si="24"/>
        <v>460</v>
      </c>
      <c r="B175" s="187">
        <f t="shared" si="25"/>
        <v>2</v>
      </c>
      <c r="C175" s="188">
        <f t="shared" si="26"/>
        <v>0</v>
      </c>
      <c r="D175" s="187">
        <f t="shared" si="27"/>
        <v>0</v>
      </c>
      <c r="E175" s="188">
        <f t="shared" si="28"/>
        <v>5</v>
      </c>
      <c r="F175" s="187">
        <f t="shared" si="29"/>
        <v>0</v>
      </c>
      <c r="G175" s="188">
        <f t="shared" si="30"/>
        <v>1</v>
      </c>
      <c r="H175" s="187">
        <f t="shared" si="31"/>
        <v>0</v>
      </c>
      <c r="I175" s="188">
        <f t="shared" si="32"/>
        <v>1</v>
      </c>
      <c r="J175" s="187">
        <f t="shared" si="33"/>
        <v>1</v>
      </c>
      <c r="K175" s="188"/>
      <c r="L175" s="190">
        <f t="shared" si="35"/>
        <v>171</v>
      </c>
      <c r="M175" s="190">
        <f t="shared" si="34"/>
        <v>427.5</v>
      </c>
    </row>
    <row r="176" spans="1:13" ht="12.75" customHeight="1">
      <c r="A176" s="192">
        <f t="shared" si="24"/>
        <v>462.5</v>
      </c>
      <c r="B176" s="187">
        <f t="shared" si="25"/>
        <v>2</v>
      </c>
      <c r="C176" s="188">
        <f t="shared" si="26"/>
        <v>0</v>
      </c>
      <c r="D176" s="187">
        <f t="shared" si="27"/>
        <v>0</v>
      </c>
      <c r="E176" s="188">
        <f t="shared" si="28"/>
        <v>5</v>
      </c>
      <c r="F176" s="187">
        <f t="shared" si="29"/>
        <v>1</v>
      </c>
      <c r="G176" s="188">
        <f t="shared" si="30"/>
        <v>0</v>
      </c>
      <c r="H176" s="187">
        <f t="shared" si="31"/>
        <v>0</v>
      </c>
      <c r="I176" s="188">
        <f t="shared" si="32"/>
        <v>0</v>
      </c>
      <c r="J176" s="187">
        <f t="shared" si="33"/>
        <v>0</v>
      </c>
      <c r="K176" s="188"/>
      <c r="L176" s="190">
        <f t="shared" si="35"/>
        <v>172</v>
      </c>
      <c r="M176" s="190">
        <f t="shared" si="34"/>
        <v>430</v>
      </c>
    </row>
    <row r="177" spans="1:13" ht="12.75" customHeight="1">
      <c r="A177" s="192">
        <f t="shared" si="24"/>
        <v>465</v>
      </c>
      <c r="B177" s="187">
        <f t="shared" si="25"/>
        <v>2</v>
      </c>
      <c r="C177" s="188">
        <f t="shared" si="26"/>
        <v>0</v>
      </c>
      <c r="D177" s="187">
        <f t="shared" si="27"/>
        <v>0</v>
      </c>
      <c r="E177" s="188">
        <f t="shared" si="28"/>
        <v>5</v>
      </c>
      <c r="F177" s="187">
        <f t="shared" si="29"/>
        <v>1</v>
      </c>
      <c r="G177" s="188">
        <f t="shared" si="30"/>
        <v>0</v>
      </c>
      <c r="H177" s="187">
        <f t="shared" si="31"/>
        <v>0</v>
      </c>
      <c r="I177" s="188">
        <f t="shared" si="32"/>
        <v>0</v>
      </c>
      <c r="J177" s="187">
        <f t="shared" si="33"/>
        <v>1</v>
      </c>
      <c r="K177" s="188"/>
      <c r="L177" s="190">
        <f t="shared" si="35"/>
        <v>173</v>
      </c>
      <c r="M177" s="190">
        <f t="shared" si="34"/>
        <v>432.5</v>
      </c>
    </row>
    <row r="178" spans="1:13" ht="12.75" customHeight="1">
      <c r="A178" s="192">
        <f t="shared" si="24"/>
        <v>467.5</v>
      </c>
      <c r="B178" s="187">
        <f t="shared" si="25"/>
        <v>2</v>
      </c>
      <c r="C178" s="188">
        <f t="shared" si="26"/>
        <v>0</v>
      </c>
      <c r="D178" s="187">
        <f t="shared" si="27"/>
        <v>0</v>
      </c>
      <c r="E178" s="188">
        <f t="shared" si="28"/>
        <v>5</v>
      </c>
      <c r="F178" s="187">
        <f t="shared" si="29"/>
        <v>1</v>
      </c>
      <c r="G178" s="188">
        <f t="shared" si="30"/>
        <v>0</v>
      </c>
      <c r="H178" s="187">
        <f t="shared" si="31"/>
        <v>0</v>
      </c>
      <c r="I178" s="188">
        <f t="shared" si="32"/>
        <v>1</v>
      </c>
      <c r="J178" s="187">
        <f t="shared" si="33"/>
        <v>0</v>
      </c>
      <c r="K178" s="188"/>
      <c r="L178" s="190">
        <f t="shared" si="35"/>
        <v>174</v>
      </c>
      <c r="M178" s="190">
        <f t="shared" si="34"/>
        <v>435</v>
      </c>
    </row>
    <row r="179" spans="1:13" ht="12.75" customHeight="1">
      <c r="A179" s="192">
        <f t="shared" si="24"/>
        <v>470</v>
      </c>
      <c r="B179" s="187">
        <f t="shared" si="25"/>
        <v>2</v>
      </c>
      <c r="C179" s="188">
        <f t="shared" si="26"/>
        <v>0</v>
      </c>
      <c r="D179" s="187">
        <f t="shared" si="27"/>
        <v>0</v>
      </c>
      <c r="E179" s="188">
        <f t="shared" si="28"/>
        <v>5</v>
      </c>
      <c r="F179" s="187">
        <f t="shared" si="29"/>
        <v>1</v>
      </c>
      <c r="G179" s="188">
        <f t="shared" si="30"/>
        <v>0</v>
      </c>
      <c r="H179" s="187">
        <f t="shared" si="31"/>
        <v>0</v>
      </c>
      <c r="I179" s="188">
        <f t="shared" si="32"/>
        <v>1</v>
      </c>
      <c r="J179" s="187">
        <f t="shared" si="33"/>
        <v>1</v>
      </c>
      <c r="K179" s="188"/>
      <c r="L179" s="190">
        <f t="shared" si="35"/>
        <v>175</v>
      </c>
      <c r="M179" s="190">
        <f t="shared" si="34"/>
        <v>437.5</v>
      </c>
    </row>
    <row r="180" spans="1:13" ht="12.75" customHeight="1">
      <c r="A180" s="192">
        <f t="shared" si="24"/>
        <v>472.5</v>
      </c>
      <c r="B180" s="187">
        <f t="shared" si="25"/>
        <v>2</v>
      </c>
      <c r="C180" s="188">
        <f t="shared" si="26"/>
        <v>0</v>
      </c>
      <c r="D180" s="187">
        <f t="shared" si="27"/>
        <v>0</v>
      </c>
      <c r="E180" s="188">
        <f t="shared" si="28"/>
        <v>6</v>
      </c>
      <c r="F180" s="187">
        <f t="shared" si="29"/>
        <v>0</v>
      </c>
      <c r="G180" s="188">
        <f t="shared" si="30"/>
        <v>0</v>
      </c>
      <c r="H180" s="187">
        <f t="shared" si="31"/>
        <v>0</v>
      </c>
      <c r="I180" s="188">
        <f t="shared" si="32"/>
        <v>0</v>
      </c>
      <c r="J180" s="187">
        <f t="shared" si="33"/>
        <v>0</v>
      </c>
      <c r="K180" s="188"/>
      <c r="L180" s="190">
        <f t="shared" si="35"/>
        <v>176</v>
      </c>
      <c r="M180" s="190">
        <f t="shared" si="34"/>
        <v>440</v>
      </c>
    </row>
    <row r="181" spans="1:13" ht="12.75" customHeight="1">
      <c r="A181" s="192">
        <f t="shared" si="24"/>
        <v>475</v>
      </c>
      <c r="B181" s="187">
        <f t="shared" si="25"/>
        <v>2</v>
      </c>
      <c r="C181" s="188">
        <f t="shared" si="26"/>
        <v>0</v>
      </c>
      <c r="D181" s="187">
        <f t="shared" si="27"/>
        <v>0</v>
      </c>
      <c r="E181" s="188">
        <f t="shared" si="28"/>
        <v>6</v>
      </c>
      <c r="F181" s="187">
        <f t="shared" si="29"/>
        <v>0</v>
      </c>
      <c r="G181" s="188">
        <f t="shared" si="30"/>
        <v>0</v>
      </c>
      <c r="H181" s="187">
        <f t="shared" si="31"/>
        <v>0</v>
      </c>
      <c r="I181" s="188">
        <f t="shared" si="32"/>
        <v>0</v>
      </c>
      <c r="J181" s="187">
        <f t="shared" si="33"/>
        <v>1</v>
      </c>
      <c r="K181" s="188"/>
      <c r="L181" s="190">
        <f t="shared" si="35"/>
        <v>177</v>
      </c>
      <c r="M181" s="190">
        <f t="shared" si="34"/>
        <v>442.5</v>
      </c>
    </row>
    <row r="182" spans="1:13" ht="12.75" customHeight="1">
      <c r="A182" s="192">
        <f t="shared" si="24"/>
        <v>477.5</v>
      </c>
      <c r="B182" s="187">
        <f t="shared" si="25"/>
        <v>2</v>
      </c>
      <c r="C182" s="188">
        <f t="shared" si="26"/>
        <v>0</v>
      </c>
      <c r="D182" s="187">
        <f t="shared" si="27"/>
        <v>0</v>
      </c>
      <c r="E182" s="188">
        <f t="shared" si="28"/>
        <v>6</v>
      </c>
      <c r="F182" s="187">
        <f t="shared" si="29"/>
        <v>0</v>
      </c>
      <c r="G182" s="188">
        <f t="shared" si="30"/>
        <v>0</v>
      </c>
      <c r="H182" s="187">
        <f t="shared" si="31"/>
        <v>0</v>
      </c>
      <c r="I182" s="188">
        <f t="shared" si="32"/>
        <v>1</v>
      </c>
      <c r="J182" s="187">
        <f t="shared" si="33"/>
        <v>0</v>
      </c>
      <c r="K182" s="188"/>
      <c r="L182" s="190">
        <f t="shared" si="35"/>
        <v>178</v>
      </c>
      <c r="M182" s="190">
        <f t="shared" si="34"/>
        <v>445</v>
      </c>
    </row>
    <row r="183" spans="1:13" ht="12.75" customHeight="1">
      <c r="A183" s="192">
        <f t="shared" si="24"/>
        <v>480</v>
      </c>
      <c r="B183" s="187">
        <f t="shared" si="25"/>
        <v>2</v>
      </c>
      <c r="C183" s="188">
        <f t="shared" si="26"/>
        <v>0</v>
      </c>
      <c r="D183" s="187">
        <f t="shared" si="27"/>
        <v>0</v>
      </c>
      <c r="E183" s="188">
        <f t="shared" si="28"/>
        <v>6</v>
      </c>
      <c r="F183" s="187">
        <f t="shared" si="29"/>
        <v>0</v>
      </c>
      <c r="G183" s="188">
        <f t="shared" si="30"/>
        <v>0</v>
      </c>
      <c r="H183" s="187">
        <f t="shared" si="31"/>
        <v>0</v>
      </c>
      <c r="I183" s="188">
        <f t="shared" si="32"/>
        <v>1</v>
      </c>
      <c r="J183" s="187">
        <f t="shared" si="33"/>
        <v>1</v>
      </c>
      <c r="K183" s="188"/>
      <c r="L183" s="190">
        <f t="shared" si="35"/>
        <v>179</v>
      </c>
      <c r="M183" s="190">
        <f t="shared" si="34"/>
        <v>447.5</v>
      </c>
    </row>
    <row r="184" spans="1:13" ht="12.75" customHeight="1">
      <c r="A184" s="192">
        <f t="shared" si="24"/>
        <v>482.5</v>
      </c>
      <c r="B184" s="187">
        <f t="shared" si="25"/>
        <v>2</v>
      </c>
      <c r="C184" s="188">
        <f t="shared" si="26"/>
        <v>0</v>
      </c>
      <c r="D184" s="187">
        <f t="shared" si="27"/>
        <v>0</v>
      </c>
      <c r="E184" s="188">
        <f t="shared" si="28"/>
        <v>6</v>
      </c>
      <c r="F184" s="187">
        <f t="shared" si="29"/>
        <v>0</v>
      </c>
      <c r="G184" s="188">
        <f t="shared" si="30"/>
        <v>0</v>
      </c>
      <c r="H184" s="187">
        <f t="shared" si="31"/>
        <v>1</v>
      </c>
      <c r="I184" s="188">
        <f t="shared" si="32"/>
        <v>0</v>
      </c>
      <c r="J184" s="187">
        <f t="shared" si="33"/>
        <v>0</v>
      </c>
      <c r="K184" s="188"/>
      <c r="L184" s="190">
        <f t="shared" si="35"/>
        <v>180</v>
      </c>
      <c r="M184" s="190">
        <f t="shared" si="34"/>
        <v>450</v>
      </c>
    </row>
    <row r="185" spans="1:13" ht="12.75" customHeight="1">
      <c r="A185" s="192">
        <f t="shared" si="24"/>
        <v>485</v>
      </c>
      <c r="B185" s="187">
        <f t="shared" si="25"/>
        <v>2</v>
      </c>
      <c r="C185" s="188">
        <f t="shared" si="26"/>
        <v>0</v>
      </c>
      <c r="D185" s="187">
        <f t="shared" si="27"/>
        <v>0</v>
      </c>
      <c r="E185" s="188">
        <f t="shared" si="28"/>
        <v>6</v>
      </c>
      <c r="F185" s="187">
        <f t="shared" si="29"/>
        <v>0</v>
      </c>
      <c r="G185" s="188">
        <f t="shared" si="30"/>
        <v>0</v>
      </c>
      <c r="H185" s="187">
        <f t="shared" si="31"/>
        <v>1</v>
      </c>
      <c r="I185" s="188">
        <f t="shared" si="32"/>
        <v>0</v>
      </c>
      <c r="J185" s="187">
        <f t="shared" si="33"/>
        <v>1</v>
      </c>
      <c r="K185" s="188"/>
      <c r="L185" s="190">
        <f t="shared" si="35"/>
        <v>181</v>
      </c>
      <c r="M185" s="190">
        <f t="shared" si="34"/>
        <v>452.5</v>
      </c>
    </row>
    <row r="186" spans="1:13" ht="12.75" customHeight="1">
      <c r="A186" s="192">
        <f t="shared" si="24"/>
        <v>487.5</v>
      </c>
      <c r="B186" s="187">
        <f t="shared" si="25"/>
        <v>2</v>
      </c>
      <c r="C186" s="188">
        <f t="shared" si="26"/>
        <v>0</v>
      </c>
      <c r="D186" s="187">
        <f t="shared" si="27"/>
        <v>0</v>
      </c>
      <c r="E186" s="188">
        <f t="shared" si="28"/>
        <v>6</v>
      </c>
      <c r="F186" s="187">
        <f t="shared" si="29"/>
        <v>0</v>
      </c>
      <c r="G186" s="188">
        <f t="shared" si="30"/>
        <v>0</v>
      </c>
      <c r="H186" s="187">
        <f t="shared" si="31"/>
        <v>1</v>
      </c>
      <c r="I186" s="188">
        <f t="shared" si="32"/>
        <v>1</v>
      </c>
      <c r="J186" s="187">
        <f t="shared" si="33"/>
        <v>0</v>
      </c>
      <c r="K186" s="188"/>
      <c r="L186" s="190">
        <f t="shared" si="35"/>
        <v>182</v>
      </c>
      <c r="M186" s="190">
        <f t="shared" si="34"/>
        <v>455</v>
      </c>
    </row>
    <row r="187" spans="1:13" ht="12.75" customHeight="1">
      <c r="A187" s="192">
        <f t="shared" si="24"/>
        <v>490</v>
      </c>
      <c r="B187" s="187">
        <f t="shared" si="25"/>
        <v>2</v>
      </c>
      <c r="C187" s="188">
        <f t="shared" si="26"/>
        <v>0</v>
      </c>
      <c r="D187" s="187">
        <f t="shared" si="27"/>
        <v>0</v>
      </c>
      <c r="E187" s="188">
        <f t="shared" si="28"/>
        <v>6</v>
      </c>
      <c r="F187" s="187">
        <f t="shared" si="29"/>
        <v>0</v>
      </c>
      <c r="G187" s="188">
        <f t="shared" si="30"/>
        <v>0</v>
      </c>
      <c r="H187" s="187">
        <f t="shared" si="31"/>
        <v>1</v>
      </c>
      <c r="I187" s="188">
        <f t="shared" si="32"/>
        <v>1</v>
      </c>
      <c r="J187" s="187">
        <f t="shared" si="33"/>
        <v>1</v>
      </c>
      <c r="K187" s="188"/>
      <c r="L187" s="190">
        <f t="shared" si="35"/>
        <v>183</v>
      </c>
      <c r="M187" s="190">
        <f t="shared" si="34"/>
        <v>457.5</v>
      </c>
    </row>
    <row r="188" spans="1:13" ht="12.75" customHeight="1">
      <c r="A188" s="192">
        <f t="shared" si="24"/>
        <v>492.5</v>
      </c>
      <c r="B188" s="187">
        <f t="shared" si="25"/>
        <v>2</v>
      </c>
      <c r="C188" s="188">
        <f t="shared" si="26"/>
        <v>0</v>
      </c>
      <c r="D188" s="187">
        <f t="shared" si="27"/>
        <v>0</v>
      </c>
      <c r="E188" s="188">
        <f t="shared" si="28"/>
        <v>6</v>
      </c>
      <c r="F188" s="187">
        <f t="shared" si="29"/>
        <v>0</v>
      </c>
      <c r="G188" s="188">
        <f t="shared" si="30"/>
        <v>1</v>
      </c>
      <c r="H188" s="187">
        <f t="shared" si="31"/>
        <v>0</v>
      </c>
      <c r="I188" s="188">
        <f t="shared" si="32"/>
        <v>0</v>
      </c>
      <c r="J188" s="187">
        <f t="shared" si="33"/>
        <v>0</v>
      </c>
      <c r="K188" s="188"/>
      <c r="L188" s="190">
        <f t="shared" si="35"/>
        <v>184</v>
      </c>
      <c r="M188" s="190">
        <f t="shared" si="34"/>
        <v>460</v>
      </c>
    </row>
    <row r="189" spans="1:13" ht="12.75" customHeight="1">
      <c r="A189" s="192">
        <f t="shared" si="24"/>
        <v>495</v>
      </c>
      <c r="B189" s="187">
        <f t="shared" si="25"/>
        <v>2</v>
      </c>
      <c r="C189" s="188">
        <f t="shared" si="26"/>
        <v>0</v>
      </c>
      <c r="D189" s="187">
        <f t="shared" si="27"/>
        <v>0</v>
      </c>
      <c r="E189" s="188">
        <f t="shared" si="28"/>
        <v>6</v>
      </c>
      <c r="F189" s="187">
        <f t="shared" si="29"/>
        <v>0</v>
      </c>
      <c r="G189" s="188">
        <f t="shared" si="30"/>
        <v>1</v>
      </c>
      <c r="H189" s="187">
        <f t="shared" si="31"/>
        <v>0</v>
      </c>
      <c r="I189" s="188">
        <f t="shared" si="32"/>
        <v>0</v>
      </c>
      <c r="J189" s="187">
        <f t="shared" si="33"/>
        <v>1</v>
      </c>
      <c r="K189" s="188"/>
      <c r="L189" s="190">
        <f t="shared" si="35"/>
        <v>185</v>
      </c>
      <c r="M189" s="190">
        <f t="shared" si="34"/>
        <v>462.5</v>
      </c>
    </row>
    <row r="190" spans="1:13" ht="12.75" customHeight="1">
      <c r="A190" s="192">
        <f t="shared" si="24"/>
        <v>497.5</v>
      </c>
      <c r="B190" s="187">
        <f t="shared" si="25"/>
        <v>2</v>
      </c>
      <c r="C190" s="188">
        <f t="shared" si="26"/>
        <v>0</v>
      </c>
      <c r="D190" s="187">
        <f t="shared" si="27"/>
        <v>0</v>
      </c>
      <c r="E190" s="188">
        <f t="shared" si="28"/>
        <v>6</v>
      </c>
      <c r="F190" s="187">
        <f t="shared" si="29"/>
        <v>0</v>
      </c>
      <c r="G190" s="188">
        <f t="shared" si="30"/>
        <v>1</v>
      </c>
      <c r="H190" s="187">
        <f t="shared" si="31"/>
        <v>0</v>
      </c>
      <c r="I190" s="188">
        <f t="shared" si="32"/>
        <v>1</v>
      </c>
      <c r="J190" s="187">
        <f t="shared" si="33"/>
        <v>0</v>
      </c>
      <c r="K190" s="188"/>
      <c r="L190" s="190">
        <f t="shared" si="35"/>
        <v>186</v>
      </c>
      <c r="M190" s="190">
        <f t="shared" si="34"/>
        <v>465</v>
      </c>
    </row>
    <row r="191" spans="1:13" ht="12.75" customHeight="1">
      <c r="A191" s="192">
        <f t="shared" si="24"/>
        <v>500</v>
      </c>
      <c r="B191" s="187">
        <f t="shared" si="25"/>
        <v>2</v>
      </c>
      <c r="C191" s="188">
        <f t="shared" si="26"/>
        <v>0</v>
      </c>
      <c r="D191" s="187">
        <f t="shared" si="27"/>
        <v>0</v>
      </c>
      <c r="E191" s="188">
        <f t="shared" si="28"/>
        <v>6</v>
      </c>
      <c r="F191" s="187">
        <f t="shared" si="29"/>
        <v>0</v>
      </c>
      <c r="G191" s="188">
        <f t="shared" si="30"/>
        <v>1</v>
      </c>
      <c r="H191" s="187">
        <f t="shared" si="31"/>
        <v>0</v>
      </c>
      <c r="I191" s="188">
        <f t="shared" si="32"/>
        <v>1</v>
      </c>
      <c r="J191" s="187">
        <f t="shared" si="33"/>
        <v>1</v>
      </c>
      <c r="K191" s="188"/>
      <c r="L191" s="190">
        <f t="shared" si="35"/>
        <v>187</v>
      </c>
      <c r="M191" s="190">
        <f t="shared" si="34"/>
        <v>467.5</v>
      </c>
    </row>
    <row r="192" spans="1:13" ht="12.75" customHeight="1">
      <c r="A192" s="192">
        <f t="shared" si="24"/>
        <v>502.5</v>
      </c>
      <c r="B192" s="187">
        <f t="shared" si="25"/>
        <v>2</v>
      </c>
      <c r="C192" s="188">
        <f t="shared" si="26"/>
        <v>0</v>
      </c>
      <c r="D192" s="187">
        <f t="shared" si="27"/>
        <v>0</v>
      </c>
      <c r="E192" s="188">
        <f t="shared" si="28"/>
        <v>6</v>
      </c>
      <c r="F192" s="187">
        <f t="shared" si="29"/>
        <v>1</v>
      </c>
      <c r="G192" s="188">
        <f t="shared" si="30"/>
        <v>0</v>
      </c>
      <c r="H192" s="187">
        <f t="shared" si="31"/>
        <v>0</v>
      </c>
      <c r="I192" s="188">
        <f t="shared" si="32"/>
        <v>0</v>
      </c>
      <c r="J192" s="187">
        <f t="shared" si="33"/>
        <v>0</v>
      </c>
      <c r="K192" s="188"/>
      <c r="L192" s="190">
        <f t="shared" si="35"/>
        <v>188</v>
      </c>
      <c r="M192" s="190">
        <f t="shared" si="34"/>
        <v>470</v>
      </c>
    </row>
    <row r="193" spans="1:13" ht="12.75" customHeight="1">
      <c r="A193" s="192">
        <f t="shared" si="24"/>
        <v>505</v>
      </c>
      <c r="B193" s="187">
        <f t="shared" si="25"/>
        <v>2</v>
      </c>
      <c r="C193" s="188">
        <f t="shared" si="26"/>
        <v>0</v>
      </c>
      <c r="D193" s="187">
        <f t="shared" si="27"/>
        <v>0</v>
      </c>
      <c r="E193" s="188">
        <f t="shared" si="28"/>
        <v>6</v>
      </c>
      <c r="F193" s="187">
        <f t="shared" si="29"/>
        <v>1</v>
      </c>
      <c r="G193" s="188">
        <f t="shared" si="30"/>
        <v>0</v>
      </c>
      <c r="H193" s="187">
        <f t="shared" si="31"/>
        <v>0</v>
      </c>
      <c r="I193" s="188">
        <f t="shared" si="32"/>
        <v>0</v>
      </c>
      <c r="J193" s="187">
        <f t="shared" si="33"/>
        <v>1</v>
      </c>
      <c r="K193" s="188"/>
      <c r="L193" s="190">
        <f t="shared" si="35"/>
        <v>189</v>
      </c>
      <c r="M193" s="190">
        <f t="shared" si="34"/>
        <v>472.5</v>
      </c>
    </row>
    <row r="194" spans="1:13" ht="12.75" customHeight="1">
      <c r="A194" s="192">
        <f t="shared" si="24"/>
        <v>507.5</v>
      </c>
      <c r="B194" s="187">
        <f t="shared" si="25"/>
        <v>2</v>
      </c>
      <c r="C194" s="188">
        <f t="shared" si="26"/>
        <v>0</v>
      </c>
      <c r="D194" s="187">
        <f t="shared" si="27"/>
        <v>0</v>
      </c>
      <c r="E194" s="188">
        <f t="shared" si="28"/>
        <v>6</v>
      </c>
      <c r="F194" s="187">
        <f t="shared" si="29"/>
        <v>1</v>
      </c>
      <c r="G194" s="188">
        <f t="shared" si="30"/>
        <v>0</v>
      </c>
      <c r="H194" s="187">
        <f t="shared" si="31"/>
        <v>0</v>
      </c>
      <c r="I194" s="188">
        <f t="shared" si="32"/>
        <v>1</v>
      </c>
      <c r="J194" s="187">
        <f t="shared" si="33"/>
        <v>0</v>
      </c>
      <c r="K194" s="188"/>
      <c r="L194" s="190">
        <f t="shared" si="35"/>
        <v>190</v>
      </c>
      <c r="M194" s="190">
        <f t="shared" si="34"/>
        <v>475</v>
      </c>
    </row>
    <row r="195" spans="1:13" ht="12.75" customHeight="1">
      <c r="A195" s="192">
        <f t="shared" si="24"/>
        <v>510</v>
      </c>
      <c r="B195" s="187">
        <f t="shared" si="25"/>
        <v>2</v>
      </c>
      <c r="C195" s="188">
        <f t="shared" si="26"/>
        <v>0</v>
      </c>
      <c r="D195" s="187">
        <f t="shared" si="27"/>
        <v>0</v>
      </c>
      <c r="E195" s="188">
        <f t="shared" si="28"/>
        <v>6</v>
      </c>
      <c r="F195" s="187">
        <f t="shared" si="29"/>
        <v>1</v>
      </c>
      <c r="G195" s="188">
        <f t="shared" si="30"/>
        <v>0</v>
      </c>
      <c r="H195" s="187">
        <f t="shared" si="31"/>
        <v>0</v>
      </c>
      <c r="I195" s="188">
        <f t="shared" si="32"/>
        <v>1</v>
      </c>
      <c r="J195" s="187">
        <f t="shared" si="33"/>
        <v>1</v>
      </c>
      <c r="K195" s="188"/>
      <c r="L195" s="190">
        <f t="shared" si="35"/>
        <v>191</v>
      </c>
      <c r="M195" s="190">
        <f t="shared" si="34"/>
        <v>477.5</v>
      </c>
    </row>
    <row r="196" spans="1:13" ht="12.75" customHeight="1">
      <c r="A196" s="192">
        <f t="shared" si="24"/>
        <v>512.5</v>
      </c>
      <c r="B196" s="187">
        <f t="shared" si="25"/>
        <v>2</v>
      </c>
      <c r="C196" s="188">
        <f t="shared" si="26"/>
        <v>0</v>
      </c>
      <c r="D196" s="187">
        <f t="shared" si="27"/>
        <v>0</v>
      </c>
      <c r="E196" s="188">
        <f t="shared" si="28"/>
        <v>7</v>
      </c>
      <c r="F196" s="187">
        <f t="shared" si="29"/>
        <v>0</v>
      </c>
      <c r="G196" s="188">
        <f t="shared" si="30"/>
        <v>0</v>
      </c>
      <c r="H196" s="187">
        <f t="shared" si="31"/>
        <v>0</v>
      </c>
      <c r="I196" s="188">
        <f t="shared" si="32"/>
        <v>0</v>
      </c>
      <c r="J196" s="187">
        <f t="shared" si="33"/>
        <v>0</v>
      </c>
      <c r="K196" s="188"/>
      <c r="L196" s="190">
        <f t="shared" si="35"/>
        <v>192</v>
      </c>
      <c r="M196" s="190">
        <f t="shared" si="34"/>
        <v>480</v>
      </c>
    </row>
    <row r="197" spans="1:13" ht="12.75" customHeight="1">
      <c r="A197" s="192">
        <f aca="true" t="shared" si="36" ref="A197:A260">IF(M197+$K$2&gt;$L$1,0,M197+$K$2)</f>
        <v>515</v>
      </c>
      <c r="B197" s="187">
        <f aca="true" t="shared" si="37" ref="B197:B260">IF(A197=0,0,MIN($B$1/2,INT(M197/(2*$B$2))))</f>
        <v>2</v>
      </c>
      <c r="C197" s="188">
        <f aca="true" t="shared" si="38" ref="C197:C260">IF(A197=0,0,MIN($C$1/2,INT(($M197-2*$B197*$B$2)/(2*$C$2))))</f>
        <v>0</v>
      </c>
      <c r="D197" s="187">
        <f aca="true" t="shared" si="39" ref="D197:D260">IF(A197=0,0,MIN($D$1/2,INT(($M197-2*$B197*$B$2-2*$C197*$C$2)/(2*$D$2))))</f>
        <v>0</v>
      </c>
      <c r="E197" s="188">
        <f aca="true" t="shared" si="40" ref="E197:E260">IF(A197=0,0,MIN($E$1/2,INT(($M197-2*$B197*$B$2-2*$C197*$C$2-2*$D197*$D$2)/(2*$E$2))))</f>
        <v>7</v>
      </c>
      <c r="F197" s="187">
        <f aca="true" t="shared" si="41" ref="F197:F260">IF(A197=0,0,MIN($F$1/2,INT(($M197-2*$B197*$B$2-2*$C197*$C$2-2*$D197*$D$2-2*$E197*$E$2)/(2*$F$2))))</f>
        <v>0</v>
      </c>
      <c r="G197" s="188">
        <f aca="true" t="shared" si="42" ref="G197:G260">IF(A197=0,0,MIN($G$1/2,INT(($M197-2*$B197*$B$2-2*$C197*$C$2-2*$D197*$D$2-2*$E197*$E$2-2*$F197*$F$2)/(2*$G$2))))</f>
        <v>0</v>
      </c>
      <c r="H197" s="187">
        <f aca="true" t="shared" si="43" ref="H197:H260">IF(A197=0,0,MIN($H$1/2,INT(($M197-2*$B197*$B$2-2*$C197*$C$2-2*$D197*$D$2-2*$E197*$E$2-2*$F197*$F$2-2*$G197*$G$2)/(2*$H$2))))</f>
        <v>0</v>
      </c>
      <c r="I197" s="188">
        <f aca="true" t="shared" si="44" ref="I197:I260">IF(A197=0,0,MIN($I$1/2,INT(($M197-2*$B197*$B$2-2*$C197*$C$2-2*$D197*$D$2-2*$E197*$E$2-2*$F197*$F$2-2*$G197*$G$2-2*$H197*$H$2)/(2*$I$2))))</f>
        <v>0</v>
      </c>
      <c r="J197" s="187">
        <f aca="true" t="shared" si="45" ref="J197:J260">IF(A197=0,0,MIN($J$1/2,INT(($M197-2*$B197*$B$2-2*$C197*$C$2-2*$D197*$D$2-2*$E197*$E$2-2*$F197*$F$2-2*$G197*$G$2-2*$H197*$H$2-2*$I197*$I$2)/(2*$J$2))))</f>
        <v>1</v>
      </c>
      <c r="K197" s="188"/>
      <c r="L197" s="190">
        <f t="shared" si="35"/>
        <v>193</v>
      </c>
      <c r="M197" s="190">
        <f aca="true" t="shared" si="46" ref="M197:M260">IF($A$2="Pounds",5*L197,2.5*L197)</f>
        <v>482.5</v>
      </c>
    </row>
    <row r="198" spans="1:13" ht="12.75" customHeight="1">
      <c r="A198" s="192">
        <f t="shared" si="36"/>
        <v>517.5</v>
      </c>
      <c r="B198" s="187">
        <f t="shared" si="37"/>
        <v>2</v>
      </c>
      <c r="C198" s="188">
        <f t="shared" si="38"/>
        <v>0</v>
      </c>
      <c r="D198" s="187">
        <f t="shared" si="39"/>
        <v>0</v>
      </c>
      <c r="E198" s="188">
        <f t="shared" si="40"/>
        <v>7</v>
      </c>
      <c r="F198" s="187">
        <f t="shared" si="41"/>
        <v>0</v>
      </c>
      <c r="G198" s="188">
        <f t="shared" si="42"/>
        <v>0</v>
      </c>
      <c r="H198" s="187">
        <f t="shared" si="43"/>
        <v>0</v>
      </c>
      <c r="I198" s="188">
        <f t="shared" si="44"/>
        <v>1</v>
      </c>
      <c r="J198" s="187">
        <f t="shared" si="45"/>
        <v>0</v>
      </c>
      <c r="K198" s="188"/>
      <c r="L198" s="190">
        <f t="shared" si="35"/>
        <v>194</v>
      </c>
      <c r="M198" s="190">
        <f t="shared" si="46"/>
        <v>485</v>
      </c>
    </row>
    <row r="199" spans="1:13" ht="12.75" customHeight="1">
      <c r="A199" s="192">
        <f t="shared" si="36"/>
        <v>520</v>
      </c>
      <c r="B199" s="187">
        <f t="shared" si="37"/>
        <v>2</v>
      </c>
      <c r="C199" s="188">
        <f t="shared" si="38"/>
        <v>0</v>
      </c>
      <c r="D199" s="187">
        <f t="shared" si="39"/>
        <v>0</v>
      </c>
      <c r="E199" s="188">
        <f t="shared" si="40"/>
        <v>7</v>
      </c>
      <c r="F199" s="187">
        <f t="shared" si="41"/>
        <v>0</v>
      </c>
      <c r="G199" s="188">
        <f t="shared" si="42"/>
        <v>0</v>
      </c>
      <c r="H199" s="187">
        <f t="shared" si="43"/>
        <v>0</v>
      </c>
      <c r="I199" s="188">
        <f t="shared" si="44"/>
        <v>1</v>
      </c>
      <c r="J199" s="187">
        <f t="shared" si="45"/>
        <v>1</v>
      </c>
      <c r="K199" s="188"/>
      <c r="L199" s="190">
        <f t="shared" si="35"/>
        <v>195</v>
      </c>
      <c r="M199" s="190">
        <f t="shared" si="46"/>
        <v>487.5</v>
      </c>
    </row>
    <row r="200" spans="1:13" ht="12.75" customHeight="1">
      <c r="A200" s="192">
        <f t="shared" si="36"/>
        <v>522.5</v>
      </c>
      <c r="B200" s="187">
        <f t="shared" si="37"/>
        <v>2</v>
      </c>
      <c r="C200" s="188">
        <f t="shared" si="38"/>
        <v>0</v>
      </c>
      <c r="D200" s="187">
        <f t="shared" si="39"/>
        <v>0</v>
      </c>
      <c r="E200" s="188">
        <f t="shared" si="40"/>
        <v>7</v>
      </c>
      <c r="F200" s="187">
        <f t="shared" si="41"/>
        <v>0</v>
      </c>
      <c r="G200" s="188">
        <f t="shared" si="42"/>
        <v>0</v>
      </c>
      <c r="H200" s="187">
        <f t="shared" si="43"/>
        <v>1</v>
      </c>
      <c r="I200" s="188">
        <f t="shared" si="44"/>
        <v>0</v>
      </c>
      <c r="J200" s="187">
        <f t="shared" si="45"/>
        <v>0</v>
      </c>
      <c r="K200" s="188"/>
      <c r="L200" s="190">
        <f t="shared" si="35"/>
        <v>196</v>
      </c>
      <c r="M200" s="190">
        <f t="shared" si="46"/>
        <v>490</v>
      </c>
    </row>
    <row r="201" spans="1:13" ht="12.75" customHeight="1">
      <c r="A201" s="192">
        <f t="shared" si="36"/>
        <v>525</v>
      </c>
      <c r="B201" s="187">
        <f t="shared" si="37"/>
        <v>2</v>
      </c>
      <c r="C201" s="188">
        <f t="shared" si="38"/>
        <v>0</v>
      </c>
      <c r="D201" s="187">
        <f t="shared" si="39"/>
        <v>0</v>
      </c>
      <c r="E201" s="188">
        <f t="shared" si="40"/>
        <v>7</v>
      </c>
      <c r="F201" s="187">
        <f t="shared" si="41"/>
        <v>0</v>
      </c>
      <c r="G201" s="188">
        <f t="shared" si="42"/>
        <v>0</v>
      </c>
      <c r="H201" s="187">
        <f t="shared" si="43"/>
        <v>1</v>
      </c>
      <c r="I201" s="188">
        <f t="shared" si="44"/>
        <v>0</v>
      </c>
      <c r="J201" s="187">
        <f t="shared" si="45"/>
        <v>1</v>
      </c>
      <c r="K201" s="188"/>
      <c r="L201" s="190">
        <f t="shared" si="35"/>
        <v>197</v>
      </c>
      <c r="M201" s="190">
        <f t="shared" si="46"/>
        <v>492.5</v>
      </c>
    </row>
    <row r="202" spans="1:13" ht="12.75" customHeight="1">
      <c r="A202" s="192">
        <f t="shared" si="36"/>
        <v>527.5</v>
      </c>
      <c r="B202" s="187">
        <f t="shared" si="37"/>
        <v>2</v>
      </c>
      <c r="C202" s="188">
        <f t="shared" si="38"/>
        <v>0</v>
      </c>
      <c r="D202" s="187">
        <f t="shared" si="39"/>
        <v>0</v>
      </c>
      <c r="E202" s="188">
        <f t="shared" si="40"/>
        <v>7</v>
      </c>
      <c r="F202" s="187">
        <f t="shared" si="41"/>
        <v>0</v>
      </c>
      <c r="G202" s="188">
        <f t="shared" si="42"/>
        <v>0</v>
      </c>
      <c r="H202" s="187">
        <f t="shared" si="43"/>
        <v>1</v>
      </c>
      <c r="I202" s="188">
        <f t="shared" si="44"/>
        <v>1</v>
      </c>
      <c r="J202" s="187">
        <f t="shared" si="45"/>
        <v>0</v>
      </c>
      <c r="K202" s="188"/>
      <c r="L202" s="190">
        <f t="shared" si="35"/>
        <v>198</v>
      </c>
      <c r="M202" s="190">
        <f t="shared" si="46"/>
        <v>495</v>
      </c>
    </row>
    <row r="203" spans="1:13" ht="12.75" customHeight="1">
      <c r="A203" s="192">
        <f t="shared" si="36"/>
        <v>530</v>
      </c>
      <c r="B203" s="187">
        <f t="shared" si="37"/>
        <v>2</v>
      </c>
      <c r="C203" s="188">
        <f t="shared" si="38"/>
        <v>0</v>
      </c>
      <c r="D203" s="187">
        <f t="shared" si="39"/>
        <v>0</v>
      </c>
      <c r="E203" s="188">
        <f t="shared" si="40"/>
        <v>7</v>
      </c>
      <c r="F203" s="187">
        <f t="shared" si="41"/>
        <v>0</v>
      </c>
      <c r="G203" s="188">
        <f t="shared" si="42"/>
        <v>0</v>
      </c>
      <c r="H203" s="187">
        <f t="shared" si="43"/>
        <v>1</v>
      </c>
      <c r="I203" s="188">
        <f t="shared" si="44"/>
        <v>1</v>
      </c>
      <c r="J203" s="187">
        <f t="shared" si="45"/>
        <v>1</v>
      </c>
      <c r="K203" s="188"/>
      <c r="L203" s="190">
        <f t="shared" si="35"/>
        <v>199</v>
      </c>
      <c r="M203" s="190">
        <f t="shared" si="46"/>
        <v>497.5</v>
      </c>
    </row>
    <row r="204" spans="1:13" ht="12.75" customHeight="1">
      <c r="A204" s="192">
        <f t="shared" si="36"/>
        <v>532.5</v>
      </c>
      <c r="B204" s="187">
        <f t="shared" si="37"/>
        <v>2</v>
      </c>
      <c r="C204" s="188">
        <f t="shared" si="38"/>
        <v>0</v>
      </c>
      <c r="D204" s="187">
        <f t="shared" si="39"/>
        <v>0</v>
      </c>
      <c r="E204" s="188">
        <f t="shared" si="40"/>
        <v>7</v>
      </c>
      <c r="F204" s="187">
        <f t="shared" si="41"/>
        <v>0</v>
      </c>
      <c r="G204" s="188">
        <f t="shared" si="42"/>
        <v>1</v>
      </c>
      <c r="H204" s="187">
        <f t="shared" si="43"/>
        <v>0</v>
      </c>
      <c r="I204" s="188">
        <f t="shared" si="44"/>
        <v>0</v>
      </c>
      <c r="J204" s="187">
        <f t="shared" si="45"/>
        <v>0</v>
      </c>
      <c r="K204" s="188"/>
      <c r="L204" s="190">
        <f t="shared" si="35"/>
        <v>200</v>
      </c>
      <c r="M204" s="190">
        <f t="shared" si="46"/>
        <v>500</v>
      </c>
    </row>
    <row r="205" spans="1:13" ht="12.75" customHeight="1">
      <c r="A205" s="192">
        <f t="shared" si="36"/>
        <v>535</v>
      </c>
      <c r="B205" s="187">
        <f t="shared" si="37"/>
        <v>2</v>
      </c>
      <c r="C205" s="188">
        <f t="shared" si="38"/>
        <v>0</v>
      </c>
      <c r="D205" s="187">
        <f t="shared" si="39"/>
        <v>0</v>
      </c>
      <c r="E205" s="188">
        <f t="shared" si="40"/>
        <v>7</v>
      </c>
      <c r="F205" s="187">
        <f t="shared" si="41"/>
        <v>0</v>
      </c>
      <c r="G205" s="188">
        <f t="shared" si="42"/>
        <v>1</v>
      </c>
      <c r="H205" s="187">
        <f t="shared" si="43"/>
        <v>0</v>
      </c>
      <c r="I205" s="188">
        <f t="shared" si="44"/>
        <v>0</v>
      </c>
      <c r="J205" s="187">
        <f t="shared" si="45"/>
        <v>1</v>
      </c>
      <c r="K205" s="188"/>
      <c r="L205" s="190">
        <f aca="true" t="shared" si="47" ref="L205:L260">L204+1</f>
        <v>201</v>
      </c>
      <c r="M205" s="190">
        <f t="shared" si="46"/>
        <v>502.5</v>
      </c>
    </row>
    <row r="206" spans="1:13" ht="12.75" customHeight="1">
      <c r="A206" s="192">
        <f t="shared" si="36"/>
        <v>537.5</v>
      </c>
      <c r="B206" s="187">
        <f t="shared" si="37"/>
        <v>2</v>
      </c>
      <c r="C206" s="188">
        <f t="shared" si="38"/>
        <v>0</v>
      </c>
      <c r="D206" s="187">
        <f t="shared" si="39"/>
        <v>0</v>
      </c>
      <c r="E206" s="188">
        <f t="shared" si="40"/>
        <v>7</v>
      </c>
      <c r="F206" s="187">
        <f t="shared" si="41"/>
        <v>0</v>
      </c>
      <c r="G206" s="188">
        <f t="shared" si="42"/>
        <v>1</v>
      </c>
      <c r="H206" s="187">
        <f t="shared" si="43"/>
        <v>0</v>
      </c>
      <c r="I206" s="188">
        <f t="shared" si="44"/>
        <v>1</v>
      </c>
      <c r="J206" s="187">
        <f t="shared" si="45"/>
        <v>0</v>
      </c>
      <c r="K206" s="188"/>
      <c r="L206" s="190">
        <f t="shared" si="47"/>
        <v>202</v>
      </c>
      <c r="M206" s="190">
        <f t="shared" si="46"/>
        <v>505</v>
      </c>
    </row>
    <row r="207" spans="1:13" ht="12.75" customHeight="1">
      <c r="A207" s="192">
        <f t="shared" si="36"/>
        <v>540</v>
      </c>
      <c r="B207" s="187">
        <f t="shared" si="37"/>
        <v>2</v>
      </c>
      <c r="C207" s="188">
        <f t="shared" si="38"/>
        <v>0</v>
      </c>
      <c r="D207" s="187">
        <f t="shared" si="39"/>
        <v>0</v>
      </c>
      <c r="E207" s="188">
        <f t="shared" si="40"/>
        <v>7</v>
      </c>
      <c r="F207" s="187">
        <f t="shared" si="41"/>
        <v>0</v>
      </c>
      <c r="G207" s="188">
        <f t="shared" si="42"/>
        <v>1</v>
      </c>
      <c r="H207" s="187">
        <f t="shared" si="43"/>
        <v>0</v>
      </c>
      <c r="I207" s="188">
        <f t="shared" si="44"/>
        <v>1</v>
      </c>
      <c r="J207" s="187">
        <f t="shared" si="45"/>
        <v>1</v>
      </c>
      <c r="K207" s="188"/>
      <c r="L207" s="190">
        <f t="shared" si="47"/>
        <v>203</v>
      </c>
      <c r="M207" s="190">
        <f t="shared" si="46"/>
        <v>507.5</v>
      </c>
    </row>
    <row r="208" spans="1:13" ht="12.75" customHeight="1">
      <c r="A208" s="192">
        <f t="shared" si="36"/>
        <v>542.5</v>
      </c>
      <c r="B208" s="187">
        <f t="shared" si="37"/>
        <v>2</v>
      </c>
      <c r="C208" s="188">
        <f t="shared" si="38"/>
        <v>0</v>
      </c>
      <c r="D208" s="187">
        <f t="shared" si="39"/>
        <v>0</v>
      </c>
      <c r="E208" s="188">
        <f t="shared" si="40"/>
        <v>7</v>
      </c>
      <c r="F208" s="187">
        <f t="shared" si="41"/>
        <v>1</v>
      </c>
      <c r="G208" s="188">
        <f t="shared" si="42"/>
        <v>0</v>
      </c>
      <c r="H208" s="187">
        <f t="shared" si="43"/>
        <v>0</v>
      </c>
      <c r="I208" s="188">
        <f t="shared" si="44"/>
        <v>0</v>
      </c>
      <c r="J208" s="187">
        <f t="shared" si="45"/>
        <v>0</v>
      </c>
      <c r="K208" s="188"/>
      <c r="L208" s="190">
        <f t="shared" si="47"/>
        <v>204</v>
      </c>
      <c r="M208" s="190">
        <f t="shared" si="46"/>
        <v>510</v>
      </c>
    </row>
    <row r="209" spans="1:13" ht="12.75" customHeight="1">
      <c r="A209" s="192">
        <f t="shared" si="36"/>
        <v>545</v>
      </c>
      <c r="B209" s="187">
        <f t="shared" si="37"/>
        <v>2</v>
      </c>
      <c r="C209" s="188">
        <f t="shared" si="38"/>
        <v>0</v>
      </c>
      <c r="D209" s="187">
        <f t="shared" si="39"/>
        <v>0</v>
      </c>
      <c r="E209" s="188">
        <f t="shared" si="40"/>
        <v>7</v>
      </c>
      <c r="F209" s="187">
        <f t="shared" si="41"/>
        <v>1</v>
      </c>
      <c r="G209" s="188">
        <f t="shared" si="42"/>
        <v>0</v>
      </c>
      <c r="H209" s="187">
        <f t="shared" si="43"/>
        <v>0</v>
      </c>
      <c r="I209" s="188">
        <f t="shared" si="44"/>
        <v>0</v>
      </c>
      <c r="J209" s="187">
        <f t="shared" si="45"/>
        <v>1</v>
      </c>
      <c r="K209" s="188"/>
      <c r="L209" s="190">
        <f t="shared" si="47"/>
        <v>205</v>
      </c>
      <c r="M209" s="190">
        <f t="shared" si="46"/>
        <v>512.5</v>
      </c>
    </row>
    <row r="210" spans="1:13" ht="12.75" customHeight="1">
      <c r="A210" s="192">
        <f t="shared" si="36"/>
        <v>547.5</v>
      </c>
      <c r="B210" s="187">
        <f t="shared" si="37"/>
        <v>2</v>
      </c>
      <c r="C210" s="188">
        <f t="shared" si="38"/>
        <v>0</v>
      </c>
      <c r="D210" s="187">
        <f t="shared" si="39"/>
        <v>0</v>
      </c>
      <c r="E210" s="188">
        <f t="shared" si="40"/>
        <v>7</v>
      </c>
      <c r="F210" s="187">
        <f t="shared" si="41"/>
        <v>1</v>
      </c>
      <c r="G210" s="188">
        <f t="shared" si="42"/>
        <v>0</v>
      </c>
      <c r="H210" s="187">
        <f t="shared" si="43"/>
        <v>0</v>
      </c>
      <c r="I210" s="188">
        <f t="shared" si="44"/>
        <v>1</v>
      </c>
      <c r="J210" s="187">
        <f t="shared" si="45"/>
        <v>0</v>
      </c>
      <c r="K210" s="188"/>
      <c r="L210" s="190">
        <f t="shared" si="47"/>
        <v>206</v>
      </c>
      <c r="M210" s="190">
        <f t="shared" si="46"/>
        <v>515</v>
      </c>
    </row>
    <row r="211" spans="1:13" ht="12.75" customHeight="1">
      <c r="A211" s="192">
        <f t="shared" si="36"/>
        <v>550</v>
      </c>
      <c r="B211" s="187">
        <f t="shared" si="37"/>
        <v>2</v>
      </c>
      <c r="C211" s="188">
        <f t="shared" si="38"/>
        <v>0</v>
      </c>
      <c r="D211" s="187">
        <f t="shared" si="39"/>
        <v>0</v>
      </c>
      <c r="E211" s="188">
        <f t="shared" si="40"/>
        <v>7</v>
      </c>
      <c r="F211" s="187">
        <f t="shared" si="41"/>
        <v>1</v>
      </c>
      <c r="G211" s="188">
        <f t="shared" si="42"/>
        <v>0</v>
      </c>
      <c r="H211" s="187">
        <f t="shared" si="43"/>
        <v>0</v>
      </c>
      <c r="I211" s="188">
        <f t="shared" si="44"/>
        <v>1</v>
      </c>
      <c r="J211" s="187">
        <f t="shared" si="45"/>
        <v>1</v>
      </c>
      <c r="K211" s="188"/>
      <c r="L211" s="190">
        <f t="shared" si="47"/>
        <v>207</v>
      </c>
      <c r="M211" s="190">
        <f t="shared" si="46"/>
        <v>517.5</v>
      </c>
    </row>
    <row r="212" spans="1:13" ht="12.75" customHeight="1">
      <c r="A212" s="192">
        <f t="shared" si="36"/>
        <v>552.5</v>
      </c>
      <c r="B212" s="187">
        <f t="shared" si="37"/>
        <v>2</v>
      </c>
      <c r="C212" s="188">
        <f t="shared" si="38"/>
        <v>0</v>
      </c>
      <c r="D212" s="187">
        <f t="shared" si="39"/>
        <v>0</v>
      </c>
      <c r="E212" s="188">
        <f t="shared" si="40"/>
        <v>8</v>
      </c>
      <c r="F212" s="187">
        <f t="shared" si="41"/>
        <v>0</v>
      </c>
      <c r="G212" s="188">
        <f t="shared" si="42"/>
        <v>0</v>
      </c>
      <c r="H212" s="187">
        <f t="shared" si="43"/>
        <v>0</v>
      </c>
      <c r="I212" s="188">
        <f t="shared" si="44"/>
        <v>0</v>
      </c>
      <c r="J212" s="187">
        <f t="shared" si="45"/>
        <v>0</v>
      </c>
      <c r="K212" s="188"/>
      <c r="L212" s="190">
        <f t="shared" si="47"/>
        <v>208</v>
      </c>
      <c r="M212" s="190">
        <f t="shared" si="46"/>
        <v>520</v>
      </c>
    </row>
    <row r="213" spans="1:13" ht="12.75" customHeight="1">
      <c r="A213" s="192">
        <f t="shared" si="36"/>
        <v>555</v>
      </c>
      <c r="B213" s="187">
        <f t="shared" si="37"/>
        <v>2</v>
      </c>
      <c r="C213" s="188">
        <f t="shared" si="38"/>
        <v>0</v>
      </c>
      <c r="D213" s="187">
        <f t="shared" si="39"/>
        <v>0</v>
      </c>
      <c r="E213" s="188">
        <f t="shared" si="40"/>
        <v>8</v>
      </c>
      <c r="F213" s="187">
        <f t="shared" si="41"/>
        <v>0</v>
      </c>
      <c r="G213" s="188">
        <f t="shared" si="42"/>
        <v>0</v>
      </c>
      <c r="H213" s="187">
        <f t="shared" si="43"/>
        <v>0</v>
      </c>
      <c r="I213" s="188">
        <f t="shared" si="44"/>
        <v>0</v>
      </c>
      <c r="J213" s="187">
        <f t="shared" si="45"/>
        <v>1</v>
      </c>
      <c r="K213" s="188"/>
      <c r="L213" s="190">
        <f t="shared" si="47"/>
        <v>209</v>
      </c>
      <c r="M213" s="190">
        <f t="shared" si="46"/>
        <v>522.5</v>
      </c>
    </row>
    <row r="214" spans="1:13" ht="12.75" customHeight="1">
      <c r="A214" s="192">
        <f t="shared" si="36"/>
        <v>557.5</v>
      </c>
      <c r="B214" s="187">
        <f t="shared" si="37"/>
        <v>2</v>
      </c>
      <c r="C214" s="188">
        <f t="shared" si="38"/>
        <v>0</v>
      </c>
      <c r="D214" s="187">
        <f t="shared" si="39"/>
        <v>0</v>
      </c>
      <c r="E214" s="188">
        <f t="shared" si="40"/>
        <v>8</v>
      </c>
      <c r="F214" s="187">
        <f t="shared" si="41"/>
        <v>0</v>
      </c>
      <c r="G214" s="188">
        <f t="shared" si="42"/>
        <v>0</v>
      </c>
      <c r="H214" s="187">
        <f t="shared" si="43"/>
        <v>0</v>
      </c>
      <c r="I214" s="188">
        <f t="shared" si="44"/>
        <v>1</v>
      </c>
      <c r="J214" s="187">
        <f t="shared" si="45"/>
        <v>0</v>
      </c>
      <c r="K214" s="188"/>
      <c r="L214" s="190">
        <f t="shared" si="47"/>
        <v>210</v>
      </c>
      <c r="M214" s="190">
        <f t="shared" si="46"/>
        <v>525</v>
      </c>
    </row>
    <row r="215" spans="1:13" ht="12.75" customHeight="1">
      <c r="A215" s="192">
        <f t="shared" si="36"/>
        <v>560</v>
      </c>
      <c r="B215" s="187">
        <f t="shared" si="37"/>
        <v>2</v>
      </c>
      <c r="C215" s="188">
        <f t="shared" si="38"/>
        <v>0</v>
      </c>
      <c r="D215" s="187">
        <f t="shared" si="39"/>
        <v>0</v>
      </c>
      <c r="E215" s="188">
        <f t="shared" si="40"/>
        <v>8</v>
      </c>
      <c r="F215" s="187">
        <f t="shared" si="41"/>
        <v>0</v>
      </c>
      <c r="G215" s="188">
        <f t="shared" si="42"/>
        <v>0</v>
      </c>
      <c r="H215" s="187">
        <f t="shared" si="43"/>
        <v>0</v>
      </c>
      <c r="I215" s="188">
        <f t="shared" si="44"/>
        <v>1</v>
      </c>
      <c r="J215" s="187">
        <f t="shared" si="45"/>
        <v>1</v>
      </c>
      <c r="K215" s="188"/>
      <c r="L215" s="190">
        <f t="shared" si="47"/>
        <v>211</v>
      </c>
      <c r="M215" s="190">
        <f t="shared" si="46"/>
        <v>527.5</v>
      </c>
    </row>
    <row r="216" spans="1:13" ht="12.75" customHeight="1">
      <c r="A216" s="192">
        <f t="shared" si="36"/>
        <v>562.5</v>
      </c>
      <c r="B216" s="187">
        <f t="shared" si="37"/>
        <v>2</v>
      </c>
      <c r="C216" s="188">
        <f t="shared" si="38"/>
        <v>0</v>
      </c>
      <c r="D216" s="187">
        <f t="shared" si="39"/>
        <v>0</v>
      </c>
      <c r="E216" s="188">
        <f t="shared" si="40"/>
        <v>8</v>
      </c>
      <c r="F216" s="187">
        <f t="shared" si="41"/>
        <v>0</v>
      </c>
      <c r="G216" s="188">
        <f t="shared" si="42"/>
        <v>0</v>
      </c>
      <c r="H216" s="187">
        <f t="shared" si="43"/>
        <v>1</v>
      </c>
      <c r="I216" s="188">
        <f t="shared" si="44"/>
        <v>0</v>
      </c>
      <c r="J216" s="187">
        <f t="shared" si="45"/>
        <v>0</v>
      </c>
      <c r="K216" s="188"/>
      <c r="L216" s="190">
        <f t="shared" si="47"/>
        <v>212</v>
      </c>
      <c r="M216" s="190">
        <f t="shared" si="46"/>
        <v>530</v>
      </c>
    </row>
    <row r="217" spans="1:13" ht="12.75" customHeight="1">
      <c r="A217" s="192">
        <f t="shared" si="36"/>
        <v>565</v>
      </c>
      <c r="B217" s="187">
        <f t="shared" si="37"/>
        <v>2</v>
      </c>
      <c r="C217" s="188">
        <f t="shared" si="38"/>
        <v>0</v>
      </c>
      <c r="D217" s="187">
        <f t="shared" si="39"/>
        <v>0</v>
      </c>
      <c r="E217" s="188">
        <f t="shared" si="40"/>
        <v>8</v>
      </c>
      <c r="F217" s="187">
        <f t="shared" si="41"/>
        <v>0</v>
      </c>
      <c r="G217" s="188">
        <f t="shared" si="42"/>
        <v>0</v>
      </c>
      <c r="H217" s="187">
        <f t="shared" si="43"/>
        <v>1</v>
      </c>
      <c r="I217" s="188">
        <f t="shared" si="44"/>
        <v>0</v>
      </c>
      <c r="J217" s="187">
        <f t="shared" si="45"/>
        <v>1</v>
      </c>
      <c r="K217" s="188"/>
      <c r="L217" s="190">
        <f t="shared" si="47"/>
        <v>213</v>
      </c>
      <c r="M217" s="190">
        <f t="shared" si="46"/>
        <v>532.5</v>
      </c>
    </row>
    <row r="218" spans="1:13" ht="12.75" customHeight="1">
      <c r="A218" s="192">
        <f t="shared" si="36"/>
        <v>567.5</v>
      </c>
      <c r="B218" s="187">
        <f t="shared" si="37"/>
        <v>2</v>
      </c>
      <c r="C218" s="188">
        <f t="shared" si="38"/>
        <v>0</v>
      </c>
      <c r="D218" s="187">
        <f t="shared" si="39"/>
        <v>0</v>
      </c>
      <c r="E218" s="188">
        <f t="shared" si="40"/>
        <v>8</v>
      </c>
      <c r="F218" s="187">
        <f t="shared" si="41"/>
        <v>0</v>
      </c>
      <c r="G218" s="188">
        <f t="shared" si="42"/>
        <v>0</v>
      </c>
      <c r="H218" s="187">
        <f t="shared" si="43"/>
        <v>1</v>
      </c>
      <c r="I218" s="188">
        <f t="shared" si="44"/>
        <v>1</v>
      </c>
      <c r="J218" s="187">
        <f t="shared" si="45"/>
        <v>0</v>
      </c>
      <c r="K218" s="188"/>
      <c r="L218" s="190">
        <f t="shared" si="47"/>
        <v>214</v>
      </c>
      <c r="M218" s="190">
        <f t="shared" si="46"/>
        <v>535</v>
      </c>
    </row>
    <row r="219" spans="1:13" ht="12.75" customHeight="1">
      <c r="A219" s="192">
        <f t="shared" si="36"/>
        <v>570</v>
      </c>
      <c r="B219" s="187">
        <f t="shared" si="37"/>
        <v>2</v>
      </c>
      <c r="C219" s="188">
        <f t="shared" si="38"/>
        <v>0</v>
      </c>
      <c r="D219" s="187">
        <f t="shared" si="39"/>
        <v>0</v>
      </c>
      <c r="E219" s="188">
        <f t="shared" si="40"/>
        <v>8</v>
      </c>
      <c r="F219" s="187">
        <f t="shared" si="41"/>
        <v>0</v>
      </c>
      <c r="G219" s="188">
        <f t="shared" si="42"/>
        <v>0</v>
      </c>
      <c r="H219" s="187">
        <f t="shared" si="43"/>
        <v>1</v>
      </c>
      <c r="I219" s="188">
        <f t="shared" si="44"/>
        <v>1</v>
      </c>
      <c r="J219" s="187">
        <f t="shared" si="45"/>
        <v>1</v>
      </c>
      <c r="K219" s="188"/>
      <c r="L219" s="190">
        <f t="shared" si="47"/>
        <v>215</v>
      </c>
      <c r="M219" s="190">
        <f t="shared" si="46"/>
        <v>537.5</v>
      </c>
    </row>
    <row r="220" spans="1:13" ht="12.75" customHeight="1">
      <c r="A220" s="192">
        <f t="shared" si="36"/>
        <v>572.5</v>
      </c>
      <c r="B220" s="187">
        <f t="shared" si="37"/>
        <v>2</v>
      </c>
      <c r="C220" s="188">
        <f t="shared" si="38"/>
        <v>0</v>
      </c>
      <c r="D220" s="187">
        <f t="shared" si="39"/>
        <v>0</v>
      </c>
      <c r="E220" s="188">
        <f t="shared" si="40"/>
        <v>8</v>
      </c>
      <c r="F220" s="187">
        <f t="shared" si="41"/>
        <v>0</v>
      </c>
      <c r="G220" s="188">
        <f t="shared" si="42"/>
        <v>1</v>
      </c>
      <c r="H220" s="187">
        <f t="shared" si="43"/>
        <v>0</v>
      </c>
      <c r="I220" s="188">
        <f t="shared" si="44"/>
        <v>0</v>
      </c>
      <c r="J220" s="187">
        <f t="shared" si="45"/>
        <v>0</v>
      </c>
      <c r="K220" s="188"/>
      <c r="L220" s="190">
        <f t="shared" si="47"/>
        <v>216</v>
      </c>
      <c r="M220" s="190">
        <f t="shared" si="46"/>
        <v>540</v>
      </c>
    </row>
    <row r="221" spans="1:13" ht="12.75" customHeight="1">
      <c r="A221" s="192">
        <f t="shared" si="36"/>
        <v>575</v>
      </c>
      <c r="B221" s="187">
        <f t="shared" si="37"/>
        <v>2</v>
      </c>
      <c r="C221" s="188">
        <f t="shared" si="38"/>
        <v>0</v>
      </c>
      <c r="D221" s="187">
        <f t="shared" si="39"/>
        <v>0</v>
      </c>
      <c r="E221" s="188">
        <f t="shared" si="40"/>
        <v>8</v>
      </c>
      <c r="F221" s="187">
        <f t="shared" si="41"/>
        <v>0</v>
      </c>
      <c r="G221" s="188">
        <f t="shared" si="42"/>
        <v>1</v>
      </c>
      <c r="H221" s="187">
        <f t="shared" si="43"/>
        <v>0</v>
      </c>
      <c r="I221" s="188">
        <f t="shared" si="44"/>
        <v>0</v>
      </c>
      <c r="J221" s="187">
        <f t="shared" si="45"/>
        <v>1</v>
      </c>
      <c r="K221" s="188"/>
      <c r="L221" s="190">
        <f t="shared" si="47"/>
        <v>217</v>
      </c>
      <c r="M221" s="190">
        <f t="shared" si="46"/>
        <v>542.5</v>
      </c>
    </row>
    <row r="222" spans="1:13" ht="12.75" customHeight="1">
      <c r="A222" s="192">
        <f t="shared" si="36"/>
        <v>577.5</v>
      </c>
      <c r="B222" s="187">
        <f t="shared" si="37"/>
        <v>2</v>
      </c>
      <c r="C222" s="188">
        <f t="shared" si="38"/>
        <v>0</v>
      </c>
      <c r="D222" s="187">
        <f t="shared" si="39"/>
        <v>0</v>
      </c>
      <c r="E222" s="188">
        <f t="shared" si="40"/>
        <v>8</v>
      </c>
      <c r="F222" s="187">
        <f t="shared" si="41"/>
        <v>0</v>
      </c>
      <c r="G222" s="188">
        <f t="shared" si="42"/>
        <v>1</v>
      </c>
      <c r="H222" s="187">
        <f t="shared" si="43"/>
        <v>0</v>
      </c>
      <c r="I222" s="188">
        <f t="shared" si="44"/>
        <v>1</v>
      </c>
      <c r="J222" s="187">
        <f t="shared" si="45"/>
        <v>0</v>
      </c>
      <c r="K222" s="188"/>
      <c r="L222" s="190">
        <f t="shared" si="47"/>
        <v>218</v>
      </c>
      <c r="M222" s="190">
        <f t="shared" si="46"/>
        <v>545</v>
      </c>
    </row>
    <row r="223" spans="1:13" ht="12.75" customHeight="1">
      <c r="A223" s="192">
        <f t="shared" si="36"/>
        <v>580</v>
      </c>
      <c r="B223" s="187">
        <f t="shared" si="37"/>
        <v>2</v>
      </c>
      <c r="C223" s="188">
        <f t="shared" si="38"/>
        <v>0</v>
      </c>
      <c r="D223" s="187">
        <f t="shared" si="39"/>
        <v>0</v>
      </c>
      <c r="E223" s="188">
        <f t="shared" si="40"/>
        <v>8</v>
      </c>
      <c r="F223" s="187">
        <f t="shared" si="41"/>
        <v>0</v>
      </c>
      <c r="G223" s="188">
        <f t="shared" si="42"/>
        <v>1</v>
      </c>
      <c r="H223" s="187">
        <f t="shared" si="43"/>
        <v>0</v>
      </c>
      <c r="I223" s="188">
        <f t="shared" si="44"/>
        <v>1</v>
      </c>
      <c r="J223" s="187">
        <f t="shared" si="45"/>
        <v>1</v>
      </c>
      <c r="K223" s="188"/>
      <c r="L223" s="190">
        <f t="shared" si="47"/>
        <v>219</v>
      </c>
      <c r="M223" s="190">
        <f t="shared" si="46"/>
        <v>547.5</v>
      </c>
    </row>
    <row r="224" spans="1:13" ht="12.75" customHeight="1">
      <c r="A224" s="192">
        <f t="shared" si="36"/>
        <v>582.5</v>
      </c>
      <c r="B224" s="187">
        <f t="shared" si="37"/>
        <v>2</v>
      </c>
      <c r="C224" s="188">
        <f t="shared" si="38"/>
        <v>0</v>
      </c>
      <c r="D224" s="187">
        <f t="shared" si="39"/>
        <v>0</v>
      </c>
      <c r="E224" s="188">
        <f t="shared" si="40"/>
        <v>8</v>
      </c>
      <c r="F224" s="187">
        <f t="shared" si="41"/>
        <v>1</v>
      </c>
      <c r="G224" s="188">
        <f t="shared" si="42"/>
        <v>0</v>
      </c>
      <c r="H224" s="187">
        <f t="shared" si="43"/>
        <v>0</v>
      </c>
      <c r="I224" s="188">
        <f t="shared" si="44"/>
        <v>0</v>
      </c>
      <c r="J224" s="187">
        <f t="shared" si="45"/>
        <v>0</v>
      </c>
      <c r="K224" s="188"/>
      <c r="L224" s="190">
        <f t="shared" si="47"/>
        <v>220</v>
      </c>
      <c r="M224" s="190">
        <f t="shared" si="46"/>
        <v>550</v>
      </c>
    </row>
    <row r="225" spans="1:13" ht="12.75" customHeight="1">
      <c r="A225" s="192">
        <f t="shared" si="36"/>
        <v>585</v>
      </c>
      <c r="B225" s="187">
        <f t="shared" si="37"/>
        <v>2</v>
      </c>
      <c r="C225" s="188">
        <f t="shared" si="38"/>
        <v>0</v>
      </c>
      <c r="D225" s="187">
        <f t="shared" si="39"/>
        <v>0</v>
      </c>
      <c r="E225" s="188">
        <f t="shared" si="40"/>
        <v>8</v>
      </c>
      <c r="F225" s="187">
        <f t="shared" si="41"/>
        <v>1</v>
      </c>
      <c r="G225" s="188">
        <f t="shared" si="42"/>
        <v>0</v>
      </c>
      <c r="H225" s="187">
        <f t="shared" si="43"/>
        <v>0</v>
      </c>
      <c r="I225" s="188">
        <f t="shared" si="44"/>
        <v>0</v>
      </c>
      <c r="J225" s="187">
        <f t="shared" si="45"/>
        <v>1</v>
      </c>
      <c r="K225" s="188"/>
      <c r="L225" s="190">
        <f t="shared" si="47"/>
        <v>221</v>
      </c>
      <c r="M225" s="190">
        <f t="shared" si="46"/>
        <v>552.5</v>
      </c>
    </row>
    <row r="226" spans="1:13" ht="12.75" customHeight="1">
      <c r="A226" s="192">
        <f t="shared" si="36"/>
        <v>587.5</v>
      </c>
      <c r="B226" s="187">
        <f t="shared" si="37"/>
        <v>2</v>
      </c>
      <c r="C226" s="188">
        <f t="shared" si="38"/>
        <v>0</v>
      </c>
      <c r="D226" s="187">
        <f t="shared" si="39"/>
        <v>0</v>
      </c>
      <c r="E226" s="188">
        <f t="shared" si="40"/>
        <v>8</v>
      </c>
      <c r="F226" s="187">
        <f t="shared" si="41"/>
        <v>1</v>
      </c>
      <c r="G226" s="188">
        <f t="shared" si="42"/>
        <v>0</v>
      </c>
      <c r="H226" s="187">
        <f t="shared" si="43"/>
        <v>0</v>
      </c>
      <c r="I226" s="188">
        <f t="shared" si="44"/>
        <v>1</v>
      </c>
      <c r="J226" s="187">
        <f t="shared" si="45"/>
        <v>0</v>
      </c>
      <c r="K226" s="188"/>
      <c r="L226" s="190">
        <f t="shared" si="47"/>
        <v>222</v>
      </c>
      <c r="M226" s="190">
        <f t="shared" si="46"/>
        <v>555</v>
      </c>
    </row>
    <row r="227" spans="1:13" ht="12.75" customHeight="1">
      <c r="A227" s="192">
        <f t="shared" si="36"/>
        <v>590</v>
      </c>
      <c r="B227" s="187">
        <f t="shared" si="37"/>
        <v>2</v>
      </c>
      <c r="C227" s="188">
        <f t="shared" si="38"/>
        <v>0</v>
      </c>
      <c r="D227" s="187">
        <f t="shared" si="39"/>
        <v>0</v>
      </c>
      <c r="E227" s="188">
        <f t="shared" si="40"/>
        <v>8</v>
      </c>
      <c r="F227" s="187">
        <f t="shared" si="41"/>
        <v>1</v>
      </c>
      <c r="G227" s="188">
        <f t="shared" si="42"/>
        <v>0</v>
      </c>
      <c r="H227" s="187">
        <f t="shared" si="43"/>
        <v>0</v>
      </c>
      <c r="I227" s="188">
        <f t="shared" si="44"/>
        <v>1</v>
      </c>
      <c r="J227" s="187">
        <f t="shared" si="45"/>
        <v>1</v>
      </c>
      <c r="K227" s="188"/>
      <c r="L227" s="190">
        <f t="shared" si="47"/>
        <v>223</v>
      </c>
      <c r="M227" s="190">
        <f t="shared" si="46"/>
        <v>557.5</v>
      </c>
    </row>
    <row r="228" spans="1:13" ht="12.75" customHeight="1">
      <c r="A228" s="192">
        <f t="shared" si="36"/>
        <v>592.5</v>
      </c>
      <c r="B228" s="187">
        <f t="shared" si="37"/>
        <v>2</v>
      </c>
      <c r="C228" s="188">
        <f t="shared" si="38"/>
        <v>0</v>
      </c>
      <c r="D228" s="187">
        <f t="shared" si="39"/>
        <v>0</v>
      </c>
      <c r="E228" s="188">
        <f t="shared" si="40"/>
        <v>8</v>
      </c>
      <c r="F228" s="187">
        <f t="shared" si="41"/>
        <v>1</v>
      </c>
      <c r="G228" s="188">
        <f t="shared" si="42"/>
        <v>0</v>
      </c>
      <c r="H228" s="187">
        <f t="shared" si="43"/>
        <v>1</v>
      </c>
      <c r="I228" s="188">
        <f t="shared" si="44"/>
        <v>0</v>
      </c>
      <c r="J228" s="187">
        <f t="shared" si="45"/>
        <v>0</v>
      </c>
      <c r="K228" s="188"/>
      <c r="L228" s="190">
        <f t="shared" si="47"/>
        <v>224</v>
      </c>
      <c r="M228" s="190">
        <f t="shared" si="46"/>
        <v>560</v>
      </c>
    </row>
    <row r="229" spans="1:13" ht="12.75" customHeight="1">
      <c r="A229" s="192">
        <f t="shared" si="36"/>
        <v>595</v>
      </c>
      <c r="B229" s="187">
        <f t="shared" si="37"/>
        <v>2</v>
      </c>
      <c r="C229" s="188">
        <f t="shared" si="38"/>
        <v>0</v>
      </c>
      <c r="D229" s="187">
        <f t="shared" si="39"/>
        <v>0</v>
      </c>
      <c r="E229" s="188">
        <f t="shared" si="40"/>
        <v>8</v>
      </c>
      <c r="F229" s="187">
        <f t="shared" si="41"/>
        <v>1</v>
      </c>
      <c r="G229" s="188">
        <f t="shared" si="42"/>
        <v>0</v>
      </c>
      <c r="H229" s="187">
        <f t="shared" si="43"/>
        <v>1</v>
      </c>
      <c r="I229" s="188">
        <f t="shared" si="44"/>
        <v>0</v>
      </c>
      <c r="J229" s="187">
        <f t="shared" si="45"/>
        <v>1</v>
      </c>
      <c r="K229" s="188"/>
      <c r="L229" s="190">
        <f t="shared" si="47"/>
        <v>225</v>
      </c>
      <c r="M229" s="190">
        <f t="shared" si="46"/>
        <v>562.5</v>
      </c>
    </row>
    <row r="230" spans="1:13" ht="12.75" customHeight="1">
      <c r="A230" s="192">
        <f t="shared" si="36"/>
        <v>597.5</v>
      </c>
      <c r="B230" s="187">
        <f t="shared" si="37"/>
        <v>2</v>
      </c>
      <c r="C230" s="188">
        <f t="shared" si="38"/>
        <v>0</v>
      </c>
      <c r="D230" s="187">
        <f t="shared" si="39"/>
        <v>0</v>
      </c>
      <c r="E230" s="188">
        <f t="shared" si="40"/>
        <v>8</v>
      </c>
      <c r="F230" s="187">
        <f t="shared" si="41"/>
        <v>1</v>
      </c>
      <c r="G230" s="188">
        <f t="shared" si="42"/>
        <v>0</v>
      </c>
      <c r="H230" s="187">
        <f t="shared" si="43"/>
        <v>1</v>
      </c>
      <c r="I230" s="188">
        <f t="shared" si="44"/>
        <v>1</v>
      </c>
      <c r="J230" s="187">
        <f t="shared" si="45"/>
        <v>0</v>
      </c>
      <c r="K230" s="188"/>
      <c r="L230" s="190">
        <f t="shared" si="47"/>
        <v>226</v>
      </c>
      <c r="M230" s="190">
        <f t="shared" si="46"/>
        <v>565</v>
      </c>
    </row>
    <row r="231" spans="1:13" ht="12.75" customHeight="1">
      <c r="A231" s="192">
        <f t="shared" si="36"/>
        <v>600</v>
      </c>
      <c r="B231" s="187">
        <f t="shared" si="37"/>
        <v>2</v>
      </c>
      <c r="C231" s="188">
        <f t="shared" si="38"/>
        <v>0</v>
      </c>
      <c r="D231" s="187">
        <f t="shared" si="39"/>
        <v>0</v>
      </c>
      <c r="E231" s="188">
        <f t="shared" si="40"/>
        <v>8</v>
      </c>
      <c r="F231" s="187">
        <f t="shared" si="41"/>
        <v>1</v>
      </c>
      <c r="G231" s="188">
        <f t="shared" si="42"/>
        <v>0</v>
      </c>
      <c r="H231" s="187">
        <f t="shared" si="43"/>
        <v>1</v>
      </c>
      <c r="I231" s="188">
        <f t="shared" si="44"/>
        <v>1</v>
      </c>
      <c r="J231" s="187">
        <f t="shared" si="45"/>
        <v>1</v>
      </c>
      <c r="K231" s="188"/>
      <c r="L231" s="190">
        <f t="shared" si="47"/>
        <v>227</v>
      </c>
      <c r="M231" s="190">
        <f t="shared" si="46"/>
        <v>567.5</v>
      </c>
    </row>
    <row r="232" spans="1:13" ht="12.75" customHeight="1">
      <c r="A232" s="192">
        <f t="shared" si="36"/>
        <v>602.5</v>
      </c>
      <c r="B232" s="187">
        <f t="shared" si="37"/>
        <v>2</v>
      </c>
      <c r="C232" s="188">
        <f t="shared" si="38"/>
        <v>0</v>
      </c>
      <c r="D232" s="187">
        <f t="shared" si="39"/>
        <v>0</v>
      </c>
      <c r="E232" s="188">
        <f t="shared" si="40"/>
        <v>8</v>
      </c>
      <c r="F232" s="187">
        <f t="shared" si="41"/>
        <v>1</v>
      </c>
      <c r="G232" s="188">
        <f t="shared" si="42"/>
        <v>1</v>
      </c>
      <c r="H232" s="187">
        <f t="shared" si="43"/>
        <v>0</v>
      </c>
      <c r="I232" s="188">
        <f t="shared" si="44"/>
        <v>0</v>
      </c>
      <c r="J232" s="187">
        <f t="shared" si="45"/>
        <v>0</v>
      </c>
      <c r="K232" s="188"/>
      <c r="L232" s="190">
        <f t="shared" si="47"/>
        <v>228</v>
      </c>
      <c r="M232" s="190">
        <f t="shared" si="46"/>
        <v>570</v>
      </c>
    </row>
    <row r="233" spans="1:13" ht="12.75" customHeight="1">
      <c r="A233" s="192">
        <f t="shared" si="36"/>
        <v>605</v>
      </c>
      <c r="B233" s="187">
        <f t="shared" si="37"/>
        <v>2</v>
      </c>
      <c r="C233" s="188">
        <f t="shared" si="38"/>
        <v>0</v>
      </c>
      <c r="D233" s="187">
        <f t="shared" si="39"/>
        <v>0</v>
      </c>
      <c r="E233" s="188">
        <f t="shared" si="40"/>
        <v>8</v>
      </c>
      <c r="F233" s="187">
        <f t="shared" si="41"/>
        <v>1</v>
      </c>
      <c r="G233" s="188">
        <f t="shared" si="42"/>
        <v>1</v>
      </c>
      <c r="H233" s="187">
        <f t="shared" si="43"/>
        <v>0</v>
      </c>
      <c r="I233" s="188">
        <f t="shared" si="44"/>
        <v>0</v>
      </c>
      <c r="J233" s="187">
        <f t="shared" si="45"/>
        <v>1</v>
      </c>
      <c r="K233" s="188"/>
      <c r="L233" s="190">
        <f t="shared" si="47"/>
        <v>229</v>
      </c>
      <c r="M233" s="190">
        <f t="shared" si="46"/>
        <v>572.5</v>
      </c>
    </row>
    <row r="234" spans="1:13" ht="12.75" customHeight="1">
      <c r="A234" s="192">
        <f t="shared" si="36"/>
        <v>607.5</v>
      </c>
      <c r="B234" s="187">
        <f t="shared" si="37"/>
        <v>2</v>
      </c>
      <c r="C234" s="188">
        <f t="shared" si="38"/>
        <v>0</v>
      </c>
      <c r="D234" s="187">
        <f t="shared" si="39"/>
        <v>0</v>
      </c>
      <c r="E234" s="188">
        <f t="shared" si="40"/>
        <v>8</v>
      </c>
      <c r="F234" s="187">
        <f t="shared" si="41"/>
        <v>1</v>
      </c>
      <c r="G234" s="188">
        <f t="shared" si="42"/>
        <v>1</v>
      </c>
      <c r="H234" s="187">
        <f t="shared" si="43"/>
        <v>0</v>
      </c>
      <c r="I234" s="188">
        <f t="shared" si="44"/>
        <v>1</v>
      </c>
      <c r="J234" s="187">
        <f t="shared" si="45"/>
        <v>0</v>
      </c>
      <c r="K234" s="188"/>
      <c r="L234" s="190">
        <f t="shared" si="47"/>
        <v>230</v>
      </c>
      <c r="M234" s="190">
        <f t="shared" si="46"/>
        <v>575</v>
      </c>
    </row>
    <row r="235" spans="1:13" ht="12.75" customHeight="1">
      <c r="A235" s="192">
        <f t="shared" si="36"/>
        <v>610</v>
      </c>
      <c r="B235" s="187">
        <f t="shared" si="37"/>
        <v>2</v>
      </c>
      <c r="C235" s="188">
        <f t="shared" si="38"/>
        <v>0</v>
      </c>
      <c r="D235" s="187">
        <f t="shared" si="39"/>
        <v>0</v>
      </c>
      <c r="E235" s="188">
        <f t="shared" si="40"/>
        <v>8</v>
      </c>
      <c r="F235" s="187">
        <f t="shared" si="41"/>
        <v>1</v>
      </c>
      <c r="G235" s="188">
        <f t="shared" si="42"/>
        <v>1</v>
      </c>
      <c r="H235" s="187">
        <f t="shared" si="43"/>
        <v>0</v>
      </c>
      <c r="I235" s="188">
        <f t="shared" si="44"/>
        <v>1</v>
      </c>
      <c r="J235" s="187">
        <f t="shared" si="45"/>
        <v>1</v>
      </c>
      <c r="K235" s="188"/>
      <c r="L235" s="190">
        <f t="shared" si="47"/>
        <v>231</v>
      </c>
      <c r="M235" s="190">
        <f t="shared" si="46"/>
        <v>577.5</v>
      </c>
    </row>
    <row r="236" spans="1:13" ht="12.75" customHeight="1">
      <c r="A236" s="192">
        <f t="shared" si="36"/>
        <v>612.5</v>
      </c>
      <c r="B236" s="187">
        <f t="shared" si="37"/>
        <v>2</v>
      </c>
      <c r="C236" s="188">
        <f t="shared" si="38"/>
        <v>0</v>
      </c>
      <c r="D236" s="187">
        <f t="shared" si="39"/>
        <v>0</v>
      </c>
      <c r="E236" s="188">
        <f t="shared" si="40"/>
        <v>8</v>
      </c>
      <c r="F236" s="187">
        <f t="shared" si="41"/>
        <v>1</v>
      </c>
      <c r="G236" s="188">
        <f t="shared" si="42"/>
        <v>1</v>
      </c>
      <c r="H236" s="187">
        <f t="shared" si="43"/>
        <v>1</v>
      </c>
      <c r="I236" s="188">
        <f t="shared" si="44"/>
        <v>0</v>
      </c>
      <c r="J236" s="187">
        <f t="shared" si="45"/>
        <v>0</v>
      </c>
      <c r="K236" s="188"/>
      <c r="L236" s="190">
        <f t="shared" si="47"/>
        <v>232</v>
      </c>
      <c r="M236" s="190">
        <f t="shared" si="46"/>
        <v>580</v>
      </c>
    </row>
    <row r="237" spans="1:13" ht="12.75" customHeight="1">
      <c r="A237" s="192">
        <f t="shared" si="36"/>
        <v>615</v>
      </c>
      <c r="B237" s="187">
        <f t="shared" si="37"/>
        <v>2</v>
      </c>
      <c r="C237" s="188">
        <f t="shared" si="38"/>
        <v>0</v>
      </c>
      <c r="D237" s="187">
        <f t="shared" si="39"/>
        <v>0</v>
      </c>
      <c r="E237" s="188">
        <f t="shared" si="40"/>
        <v>8</v>
      </c>
      <c r="F237" s="187">
        <f t="shared" si="41"/>
        <v>1</v>
      </c>
      <c r="G237" s="188">
        <f t="shared" si="42"/>
        <v>1</v>
      </c>
      <c r="H237" s="187">
        <f t="shared" si="43"/>
        <v>1</v>
      </c>
      <c r="I237" s="188">
        <f t="shared" si="44"/>
        <v>0</v>
      </c>
      <c r="J237" s="187">
        <f t="shared" si="45"/>
        <v>1</v>
      </c>
      <c r="K237" s="188"/>
      <c r="L237" s="190">
        <f t="shared" si="47"/>
        <v>233</v>
      </c>
      <c r="M237" s="190">
        <f t="shared" si="46"/>
        <v>582.5</v>
      </c>
    </row>
    <row r="238" spans="1:13" ht="12.75" customHeight="1">
      <c r="A238" s="192">
        <f t="shared" si="36"/>
        <v>617.5</v>
      </c>
      <c r="B238" s="187">
        <f t="shared" si="37"/>
        <v>2</v>
      </c>
      <c r="C238" s="188">
        <f t="shared" si="38"/>
        <v>0</v>
      </c>
      <c r="D238" s="187">
        <f t="shared" si="39"/>
        <v>0</v>
      </c>
      <c r="E238" s="188">
        <f t="shared" si="40"/>
        <v>8</v>
      </c>
      <c r="F238" s="187">
        <f t="shared" si="41"/>
        <v>1</v>
      </c>
      <c r="G238" s="188">
        <f t="shared" si="42"/>
        <v>1</v>
      </c>
      <c r="H238" s="187">
        <f t="shared" si="43"/>
        <v>1</v>
      </c>
      <c r="I238" s="188">
        <f t="shared" si="44"/>
        <v>1</v>
      </c>
      <c r="J238" s="187">
        <f t="shared" si="45"/>
        <v>0</v>
      </c>
      <c r="K238" s="188"/>
      <c r="L238" s="190">
        <f t="shared" si="47"/>
        <v>234</v>
      </c>
      <c r="M238" s="190">
        <f t="shared" si="46"/>
        <v>585</v>
      </c>
    </row>
    <row r="239" spans="1:13" ht="12.75" customHeight="1">
      <c r="A239" s="192">
        <f t="shared" si="36"/>
        <v>620</v>
      </c>
      <c r="B239" s="187">
        <f t="shared" si="37"/>
        <v>2</v>
      </c>
      <c r="C239" s="188">
        <f t="shared" si="38"/>
        <v>0</v>
      </c>
      <c r="D239" s="187">
        <f t="shared" si="39"/>
        <v>0</v>
      </c>
      <c r="E239" s="188">
        <f t="shared" si="40"/>
        <v>8</v>
      </c>
      <c r="F239" s="187">
        <f t="shared" si="41"/>
        <v>1</v>
      </c>
      <c r="G239" s="188">
        <f t="shared" si="42"/>
        <v>1</v>
      </c>
      <c r="H239" s="187">
        <f t="shared" si="43"/>
        <v>1</v>
      </c>
      <c r="I239" s="188">
        <f t="shared" si="44"/>
        <v>1</v>
      </c>
      <c r="J239" s="187">
        <f t="shared" si="45"/>
        <v>1</v>
      </c>
      <c r="K239" s="188"/>
      <c r="L239" s="190">
        <f t="shared" si="47"/>
        <v>235</v>
      </c>
      <c r="M239" s="190">
        <f t="shared" si="46"/>
        <v>587.5</v>
      </c>
    </row>
    <row r="240" spans="1:13" ht="12.75" customHeight="1">
      <c r="A240" s="192">
        <f t="shared" si="36"/>
        <v>622.5</v>
      </c>
      <c r="B240" s="187">
        <f t="shared" si="37"/>
        <v>2</v>
      </c>
      <c r="C240" s="188">
        <f t="shared" si="38"/>
        <v>0</v>
      </c>
      <c r="D240" s="187">
        <f t="shared" si="39"/>
        <v>0</v>
      </c>
      <c r="E240" s="188">
        <f t="shared" si="40"/>
        <v>8</v>
      </c>
      <c r="F240" s="187">
        <f t="shared" si="41"/>
        <v>1</v>
      </c>
      <c r="G240" s="188">
        <f t="shared" si="42"/>
        <v>1</v>
      </c>
      <c r="H240" s="187">
        <f t="shared" si="43"/>
        <v>2</v>
      </c>
      <c r="I240" s="188">
        <f t="shared" si="44"/>
        <v>0</v>
      </c>
      <c r="J240" s="187">
        <f t="shared" si="45"/>
        <v>0</v>
      </c>
      <c r="K240" s="188"/>
      <c r="L240" s="190">
        <f t="shared" si="47"/>
        <v>236</v>
      </c>
      <c r="M240" s="190">
        <f t="shared" si="46"/>
        <v>590</v>
      </c>
    </row>
    <row r="241" spans="1:13" ht="12.75" customHeight="1">
      <c r="A241" s="192">
        <f t="shared" si="36"/>
        <v>625</v>
      </c>
      <c r="B241" s="187">
        <f t="shared" si="37"/>
        <v>2</v>
      </c>
      <c r="C241" s="188">
        <f t="shared" si="38"/>
        <v>0</v>
      </c>
      <c r="D241" s="187">
        <f t="shared" si="39"/>
        <v>0</v>
      </c>
      <c r="E241" s="188">
        <f t="shared" si="40"/>
        <v>8</v>
      </c>
      <c r="F241" s="187">
        <f t="shared" si="41"/>
        <v>1</v>
      </c>
      <c r="G241" s="188">
        <f t="shared" si="42"/>
        <v>1</v>
      </c>
      <c r="H241" s="187">
        <f t="shared" si="43"/>
        <v>2</v>
      </c>
      <c r="I241" s="188">
        <f t="shared" si="44"/>
        <v>0</v>
      </c>
      <c r="J241" s="187">
        <f t="shared" si="45"/>
        <v>1</v>
      </c>
      <c r="K241" s="188"/>
      <c r="L241" s="190">
        <f t="shared" si="47"/>
        <v>237</v>
      </c>
      <c r="M241" s="190">
        <f t="shared" si="46"/>
        <v>592.5</v>
      </c>
    </row>
    <row r="242" spans="1:13" ht="12.75" customHeight="1">
      <c r="A242" s="192">
        <f t="shared" si="36"/>
        <v>627.5</v>
      </c>
      <c r="B242" s="187">
        <f t="shared" si="37"/>
        <v>2</v>
      </c>
      <c r="C242" s="188">
        <f t="shared" si="38"/>
        <v>0</v>
      </c>
      <c r="D242" s="187">
        <f t="shared" si="39"/>
        <v>0</v>
      </c>
      <c r="E242" s="188">
        <f t="shared" si="40"/>
        <v>8</v>
      </c>
      <c r="F242" s="187">
        <f t="shared" si="41"/>
        <v>1</v>
      </c>
      <c r="G242" s="188">
        <f t="shared" si="42"/>
        <v>1</v>
      </c>
      <c r="H242" s="187">
        <f t="shared" si="43"/>
        <v>2</v>
      </c>
      <c r="I242" s="188">
        <f t="shared" si="44"/>
        <v>1</v>
      </c>
      <c r="J242" s="187">
        <f t="shared" si="45"/>
        <v>0</v>
      </c>
      <c r="K242" s="188"/>
      <c r="L242" s="190">
        <f t="shared" si="47"/>
        <v>238</v>
      </c>
      <c r="M242" s="190">
        <f t="shared" si="46"/>
        <v>595</v>
      </c>
    </row>
    <row r="243" spans="1:13" ht="12.75" customHeight="1">
      <c r="A243" s="192">
        <f t="shared" si="36"/>
        <v>630</v>
      </c>
      <c r="B243" s="187">
        <f t="shared" si="37"/>
        <v>2</v>
      </c>
      <c r="C243" s="188">
        <f t="shared" si="38"/>
        <v>0</v>
      </c>
      <c r="D243" s="187">
        <f t="shared" si="39"/>
        <v>0</v>
      </c>
      <c r="E243" s="188">
        <f t="shared" si="40"/>
        <v>8</v>
      </c>
      <c r="F243" s="187">
        <f t="shared" si="41"/>
        <v>1</v>
      </c>
      <c r="G243" s="188">
        <f t="shared" si="42"/>
        <v>1</v>
      </c>
      <c r="H243" s="187">
        <f t="shared" si="43"/>
        <v>2</v>
      </c>
      <c r="I243" s="188">
        <f t="shared" si="44"/>
        <v>1</v>
      </c>
      <c r="J243" s="187">
        <f t="shared" si="45"/>
        <v>1</v>
      </c>
      <c r="K243" s="188"/>
      <c r="L243" s="190">
        <f t="shared" si="47"/>
        <v>239</v>
      </c>
      <c r="M243" s="190">
        <f t="shared" si="46"/>
        <v>597.5</v>
      </c>
    </row>
    <row r="244" spans="1:13" ht="12.75" customHeight="1">
      <c r="A244" s="192">
        <f t="shared" si="36"/>
        <v>0</v>
      </c>
      <c r="B244" s="187">
        <f t="shared" si="37"/>
        <v>0</v>
      </c>
      <c r="C244" s="188">
        <f t="shared" si="38"/>
        <v>0</v>
      </c>
      <c r="D244" s="187">
        <f t="shared" si="39"/>
        <v>0</v>
      </c>
      <c r="E244" s="188">
        <f t="shared" si="40"/>
        <v>0</v>
      </c>
      <c r="F244" s="187">
        <f t="shared" si="41"/>
        <v>0</v>
      </c>
      <c r="G244" s="188">
        <f t="shared" si="42"/>
        <v>0</v>
      </c>
      <c r="H244" s="187">
        <f t="shared" si="43"/>
        <v>0</v>
      </c>
      <c r="I244" s="188">
        <f t="shared" si="44"/>
        <v>0</v>
      </c>
      <c r="J244" s="187">
        <f t="shared" si="45"/>
        <v>0</v>
      </c>
      <c r="K244" s="188"/>
      <c r="L244" s="190">
        <f t="shared" si="47"/>
        <v>240</v>
      </c>
      <c r="M244" s="190">
        <f t="shared" si="46"/>
        <v>600</v>
      </c>
    </row>
    <row r="245" spans="1:13" ht="12.75" customHeight="1">
      <c r="A245" s="192">
        <f t="shared" si="36"/>
        <v>0</v>
      </c>
      <c r="B245" s="187">
        <f t="shared" si="37"/>
        <v>0</v>
      </c>
      <c r="C245" s="188">
        <f t="shared" si="38"/>
        <v>0</v>
      </c>
      <c r="D245" s="187">
        <f t="shared" si="39"/>
        <v>0</v>
      </c>
      <c r="E245" s="188">
        <f t="shared" si="40"/>
        <v>0</v>
      </c>
      <c r="F245" s="187">
        <f t="shared" si="41"/>
        <v>0</v>
      </c>
      <c r="G245" s="188">
        <f t="shared" si="42"/>
        <v>0</v>
      </c>
      <c r="H245" s="187">
        <f t="shared" si="43"/>
        <v>0</v>
      </c>
      <c r="I245" s="188">
        <f t="shared" si="44"/>
        <v>0</v>
      </c>
      <c r="J245" s="187">
        <f t="shared" si="45"/>
        <v>0</v>
      </c>
      <c r="K245" s="188"/>
      <c r="L245" s="190">
        <f t="shared" si="47"/>
        <v>241</v>
      </c>
      <c r="M245" s="190">
        <f t="shared" si="46"/>
        <v>602.5</v>
      </c>
    </row>
    <row r="246" spans="1:13" ht="12.75" customHeight="1">
      <c r="A246" s="192">
        <f t="shared" si="36"/>
        <v>0</v>
      </c>
      <c r="B246" s="187">
        <f t="shared" si="37"/>
        <v>0</v>
      </c>
      <c r="C246" s="188">
        <f t="shared" si="38"/>
        <v>0</v>
      </c>
      <c r="D246" s="187">
        <f t="shared" si="39"/>
        <v>0</v>
      </c>
      <c r="E246" s="188">
        <f t="shared" si="40"/>
        <v>0</v>
      </c>
      <c r="F246" s="187">
        <f t="shared" si="41"/>
        <v>0</v>
      </c>
      <c r="G246" s="188">
        <f t="shared" si="42"/>
        <v>0</v>
      </c>
      <c r="H246" s="187">
        <f t="shared" si="43"/>
        <v>0</v>
      </c>
      <c r="I246" s="188">
        <f t="shared" si="44"/>
        <v>0</v>
      </c>
      <c r="J246" s="187">
        <f t="shared" si="45"/>
        <v>0</v>
      </c>
      <c r="K246" s="188"/>
      <c r="L246" s="190">
        <f t="shared" si="47"/>
        <v>242</v>
      </c>
      <c r="M246" s="190">
        <f t="shared" si="46"/>
        <v>605</v>
      </c>
    </row>
    <row r="247" spans="1:13" ht="12.75" customHeight="1">
      <c r="A247" s="192">
        <f t="shared" si="36"/>
        <v>0</v>
      </c>
      <c r="B247" s="187">
        <f t="shared" si="37"/>
        <v>0</v>
      </c>
      <c r="C247" s="188">
        <f t="shared" si="38"/>
        <v>0</v>
      </c>
      <c r="D247" s="187">
        <f t="shared" si="39"/>
        <v>0</v>
      </c>
      <c r="E247" s="188">
        <f t="shared" si="40"/>
        <v>0</v>
      </c>
      <c r="F247" s="187">
        <f t="shared" si="41"/>
        <v>0</v>
      </c>
      <c r="G247" s="188">
        <f t="shared" si="42"/>
        <v>0</v>
      </c>
      <c r="H247" s="187">
        <f t="shared" si="43"/>
        <v>0</v>
      </c>
      <c r="I247" s="188">
        <f t="shared" si="44"/>
        <v>0</v>
      </c>
      <c r="J247" s="187">
        <f t="shared" si="45"/>
        <v>0</v>
      </c>
      <c r="K247" s="188"/>
      <c r="L247" s="190">
        <f t="shared" si="47"/>
        <v>243</v>
      </c>
      <c r="M247" s="190">
        <f t="shared" si="46"/>
        <v>607.5</v>
      </c>
    </row>
    <row r="248" spans="1:13" ht="12.75" customHeight="1">
      <c r="A248" s="192">
        <f t="shared" si="36"/>
        <v>0</v>
      </c>
      <c r="B248" s="187">
        <f t="shared" si="37"/>
        <v>0</v>
      </c>
      <c r="C248" s="188">
        <f t="shared" si="38"/>
        <v>0</v>
      </c>
      <c r="D248" s="187">
        <f t="shared" si="39"/>
        <v>0</v>
      </c>
      <c r="E248" s="188">
        <f t="shared" si="40"/>
        <v>0</v>
      </c>
      <c r="F248" s="187">
        <f t="shared" si="41"/>
        <v>0</v>
      </c>
      <c r="G248" s="188">
        <f t="shared" si="42"/>
        <v>0</v>
      </c>
      <c r="H248" s="187">
        <f t="shared" si="43"/>
        <v>0</v>
      </c>
      <c r="I248" s="188">
        <f t="shared" si="44"/>
        <v>0</v>
      </c>
      <c r="J248" s="187">
        <f t="shared" si="45"/>
        <v>0</v>
      </c>
      <c r="K248" s="188"/>
      <c r="L248" s="190">
        <f t="shared" si="47"/>
        <v>244</v>
      </c>
      <c r="M248" s="190">
        <f t="shared" si="46"/>
        <v>610</v>
      </c>
    </row>
    <row r="249" spans="1:13" ht="12.75" customHeight="1">
      <c r="A249" s="192">
        <f t="shared" si="36"/>
        <v>0</v>
      </c>
      <c r="B249" s="187">
        <f t="shared" si="37"/>
        <v>0</v>
      </c>
      <c r="C249" s="188">
        <f t="shared" si="38"/>
        <v>0</v>
      </c>
      <c r="D249" s="187">
        <f t="shared" si="39"/>
        <v>0</v>
      </c>
      <c r="E249" s="188">
        <f t="shared" si="40"/>
        <v>0</v>
      </c>
      <c r="F249" s="187">
        <f t="shared" si="41"/>
        <v>0</v>
      </c>
      <c r="G249" s="188">
        <f t="shared" si="42"/>
        <v>0</v>
      </c>
      <c r="H249" s="187">
        <f t="shared" si="43"/>
        <v>0</v>
      </c>
      <c r="I249" s="188">
        <f t="shared" si="44"/>
        <v>0</v>
      </c>
      <c r="J249" s="187">
        <f t="shared" si="45"/>
        <v>0</v>
      </c>
      <c r="K249" s="188"/>
      <c r="L249" s="190">
        <f t="shared" si="47"/>
        <v>245</v>
      </c>
      <c r="M249" s="190">
        <f t="shared" si="46"/>
        <v>612.5</v>
      </c>
    </row>
    <row r="250" spans="1:13" ht="12.75" customHeight="1">
      <c r="A250" s="192">
        <f t="shared" si="36"/>
        <v>0</v>
      </c>
      <c r="B250" s="187">
        <f t="shared" si="37"/>
        <v>0</v>
      </c>
      <c r="C250" s="188">
        <f t="shared" si="38"/>
        <v>0</v>
      </c>
      <c r="D250" s="187">
        <f t="shared" si="39"/>
        <v>0</v>
      </c>
      <c r="E250" s="188">
        <f t="shared" si="40"/>
        <v>0</v>
      </c>
      <c r="F250" s="187">
        <f t="shared" si="41"/>
        <v>0</v>
      </c>
      <c r="G250" s="188">
        <f t="shared" si="42"/>
        <v>0</v>
      </c>
      <c r="H250" s="187">
        <f t="shared" si="43"/>
        <v>0</v>
      </c>
      <c r="I250" s="188">
        <f t="shared" si="44"/>
        <v>0</v>
      </c>
      <c r="J250" s="187">
        <f t="shared" si="45"/>
        <v>0</v>
      </c>
      <c r="K250" s="188"/>
      <c r="L250" s="190">
        <f t="shared" si="47"/>
        <v>246</v>
      </c>
      <c r="M250" s="190">
        <f t="shared" si="46"/>
        <v>615</v>
      </c>
    </row>
    <row r="251" spans="1:13" ht="12.75" customHeight="1">
      <c r="A251" s="192">
        <f t="shared" si="36"/>
        <v>0</v>
      </c>
      <c r="B251" s="187">
        <f t="shared" si="37"/>
        <v>0</v>
      </c>
      <c r="C251" s="188">
        <f t="shared" si="38"/>
        <v>0</v>
      </c>
      <c r="D251" s="187">
        <f t="shared" si="39"/>
        <v>0</v>
      </c>
      <c r="E251" s="188">
        <f t="shared" si="40"/>
        <v>0</v>
      </c>
      <c r="F251" s="187">
        <f t="shared" si="41"/>
        <v>0</v>
      </c>
      <c r="G251" s="188">
        <f t="shared" si="42"/>
        <v>0</v>
      </c>
      <c r="H251" s="187">
        <f t="shared" si="43"/>
        <v>0</v>
      </c>
      <c r="I251" s="188">
        <f t="shared" si="44"/>
        <v>0</v>
      </c>
      <c r="J251" s="187">
        <f t="shared" si="45"/>
        <v>0</v>
      </c>
      <c r="K251" s="188"/>
      <c r="L251" s="190">
        <f t="shared" si="47"/>
        <v>247</v>
      </c>
      <c r="M251" s="190">
        <f t="shared" si="46"/>
        <v>617.5</v>
      </c>
    </row>
    <row r="252" spans="1:13" ht="12.75" customHeight="1">
      <c r="A252" s="192">
        <f t="shared" si="36"/>
        <v>0</v>
      </c>
      <c r="B252" s="187">
        <f t="shared" si="37"/>
        <v>0</v>
      </c>
      <c r="C252" s="188">
        <f t="shared" si="38"/>
        <v>0</v>
      </c>
      <c r="D252" s="187">
        <f t="shared" si="39"/>
        <v>0</v>
      </c>
      <c r="E252" s="188">
        <f t="shared" si="40"/>
        <v>0</v>
      </c>
      <c r="F252" s="187">
        <f t="shared" si="41"/>
        <v>0</v>
      </c>
      <c r="G252" s="188">
        <f t="shared" si="42"/>
        <v>0</v>
      </c>
      <c r="H252" s="187">
        <f t="shared" si="43"/>
        <v>0</v>
      </c>
      <c r="I252" s="188">
        <f t="shared" si="44"/>
        <v>0</v>
      </c>
      <c r="J252" s="187">
        <f t="shared" si="45"/>
        <v>0</v>
      </c>
      <c r="K252" s="188"/>
      <c r="L252" s="190">
        <f t="shared" si="47"/>
        <v>248</v>
      </c>
      <c r="M252" s="190">
        <f t="shared" si="46"/>
        <v>620</v>
      </c>
    </row>
    <row r="253" spans="1:13" ht="12.75" customHeight="1">
      <c r="A253" s="192">
        <f t="shared" si="36"/>
        <v>0</v>
      </c>
      <c r="B253" s="187">
        <f t="shared" si="37"/>
        <v>0</v>
      </c>
      <c r="C253" s="188">
        <f t="shared" si="38"/>
        <v>0</v>
      </c>
      <c r="D253" s="187">
        <f t="shared" si="39"/>
        <v>0</v>
      </c>
      <c r="E253" s="188">
        <f t="shared" si="40"/>
        <v>0</v>
      </c>
      <c r="F253" s="187">
        <f t="shared" si="41"/>
        <v>0</v>
      </c>
      <c r="G253" s="188">
        <f t="shared" si="42"/>
        <v>0</v>
      </c>
      <c r="H253" s="187">
        <f t="shared" si="43"/>
        <v>0</v>
      </c>
      <c r="I253" s="188">
        <f t="shared" si="44"/>
        <v>0</v>
      </c>
      <c r="J253" s="187">
        <f t="shared" si="45"/>
        <v>0</v>
      </c>
      <c r="K253" s="188"/>
      <c r="L253" s="190">
        <f t="shared" si="47"/>
        <v>249</v>
      </c>
      <c r="M253" s="190">
        <f t="shared" si="46"/>
        <v>622.5</v>
      </c>
    </row>
    <row r="254" spans="1:13" ht="12.75" customHeight="1">
      <c r="A254" s="192">
        <f t="shared" si="36"/>
        <v>0</v>
      </c>
      <c r="B254" s="187">
        <f t="shared" si="37"/>
        <v>0</v>
      </c>
      <c r="C254" s="188">
        <f t="shared" si="38"/>
        <v>0</v>
      </c>
      <c r="D254" s="187">
        <f t="shared" si="39"/>
        <v>0</v>
      </c>
      <c r="E254" s="188">
        <f t="shared" si="40"/>
        <v>0</v>
      </c>
      <c r="F254" s="187">
        <f t="shared" si="41"/>
        <v>0</v>
      </c>
      <c r="G254" s="188">
        <f t="shared" si="42"/>
        <v>0</v>
      </c>
      <c r="H254" s="187">
        <f t="shared" si="43"/>
        <v>0</v>
      </c>
      <c r="I254" s="188">
        <f t="shared" si="44"/>
        <v>0</v>
      </c>
      <c r="J254" s="187">
        <f t="shared" si="45"/>
        <v>0</v>
      </c>
      <c r="K254" s="188"/>
      <c r="L254" s="190">
        <f t="shared" si="47"/>
        <v>250</v>
      </c>
      <c r="M254" s="190">
        <f t="shared" si="46"/>
        <v>625</v>
      </c>
    </row>
    <row r="255" spans="1:13" ht="12.75" customHeight="1">
      <c r="A255" s="192">
        <f t="shared" si="36"/>
        <v>0</v>
      </c>
      <c r="B255" s="187">
        <f t="shared" si="37"/>
        <v>0</v>
      </c>
      <c r="C255" s="188">
        <f t="shared" si="38"/>
        <v>0</v>
      </c>
      <c r="D255" s="187">
        <f t="shared" si="39"/>
        <v>0</v>
      </c>
      <c r="E255" s="188">
        <f t="shared" si="40"/>
        <v>0</v>
      </c>
      <c r="F255" s="187">
        <f t="shared" si="41"/>
        <v>0</v>
      </c>
      <c r="G255" s="188">
        <f t="shared" si="42"/>
        <v>0</v>
      </c>
      <c r="H255" s="187">
        <f t="shared" si="43"/>
        <v>0</v>
      </c>
      <c r="I255" s="188">
        <f t="shared" si="44"/>
        <v>0</v>
      </c>
      <c r="J255" s="187">
        <f t="shared" si="45"/>
        <v>0</v>
      </c>
      <c r="K255" s="188"/>
      <c r="L255" s="190">
        <f t="shared" si="47"/>
        <v>251</v>
      </c>
      <c r="M255" s="190">
        <f t="shared" si="46"/>
        <v>627.5</v>
      </c>
    </row>
    <row r="256" spans="1:13" ht="12.75" customHeight="1">
      <c r="A256" s="192">
        <f t="shared" si="36"/>
        <v>0</v>
      </c>
      <c r="B256" s="187">
        <f t="shared" si="37"/>
        <v>0</v>
      </c>
      <c r="C256" s="188">
        <f t="shared" si="38"/>
        <v>0</v>
      </c>
      <c r="D256" s="187">
        <f t="shared" si="39"/>
        <v>0</v>
      </c>
      <c r="E256" s="188">
        <f t="shared" si="40"/>
        <v>0</v>
      </c>
      <c r="F256" s="187">
        <f t="shared" si="41"/>
        <v>0</v>
      </c>
      <c r="G256" s="188">
        <f t="shared" si="42"/>
        <v>0</v>
      </c>
      <c r="H256" s="187">
        <f t="shared" si="43"/>
        <v>0</v>
      </c>
      <c r="I256" s="188">
        <f t="shared" si="44"/>
        <v>0</v>
      </c>
      <c r="J256" s="187">
        <f t="shared" si="45"/>
        <v>0</v>
      </c>
      <c r="K256" s="188"/>
      <c r="L256" s="190">
        <f t="shared" si="47"/>
        <v>252</v>
      </c>
      <c r="M256" s="190">
        <f t="shared" si="46"/>
        <v>630</v>
      </c>
    </row>
    <row r="257" spans="1:13" ht="12.75" customHeight="1">
      <c r="A257" s="192">
        <f t="shared" si="36"/>
        <v>0</v>
      </c>
      <c r="B257" s="187">
        <f t="shared" si="37"/>
        <v>0</v>
      </c>
      <c r="C257" s="188">
        <f t="shared" si="38"/>
        <v>0</v>
      </c>
      <c r="D257" s="187">
        <f t="shared" si="39"/>
        <v>0</v>
      </c>
      <c r="E257" s="188">
        <f t="shared" si="40"/>
        <v>0</v>
      </c>
      <c r="F257" s="187">
        <f t="shared" si="41"/>
        <v>0</v>
      </c>
      <c r="G257" s="188">
        <f t="shared" si="42"/>
        <v>0</v>
      </c>
      <c r="H257" s="187">
        <f t="shared" si="43"/>
        <v>0</v>
      </c>
      <c r="I257" s="188">
        <f t="shared" si="44"/>
        <v>0</v>
      </c>
      <c r="J257" s="187">
        <f t="shared" si="45"/>
        <v>0</v>
      </c>
      <c r="K257" s="188"/>
      <c r="L257" s="190">
        <f t="shared" si="47"/>
        <v>253</v>
      </c>
      <c r="M257" s="190">
        <f t="shared" si="46"/>
        <v>632.5</v>
      </c>
    </row>
    <row r="258" spans="1:13" ht="12.75" customHeight="1">
      <c r="A258" s="192">
        <f t="shared" si="36"/>
        <v>0</v>
      </c>
      <c r="B258" s="187">
        <f t="shared" si="37"/>
        <v>0</v>
      </c>
      <c r="C258" s="188">
        <f t="shared" si="38"/>
        <v>0</v>
      </c>
      <c r="D258" s="187">
        <f t="shared" si="39"/>
        <v>0</v>
      </c>
      <c r="E258" s="188">
        <f t="shared" si="40"/>
        <v>0</v>
      </c>
      <c r="F258" s="187">
        <f t="shared" si="41"/>
        <v>0</v>
      </c>
      <c r="G258" s="188">
        <f t="shared" si="42"/>
        <v>0</v>
      </c>
      <c r="H258" s="187">
        <f t="shared" si="43"/>
        <v>0</v>
      </c>
      <c r="I258" s="188">
        <f t="shared" si="44"/>
        <v>0</v>
      </c>
      <c r="J258" s="187">
        <f t="shared" si="45"/>
        <v>0</v>
      </c>
      <c r="K258" s="188"/>
      <c r="L258" s="190">
        <f t="shared" si="47"/>
        <v>254</v>
      </c>
      <c r="M258" s="190">
        <f t="shared" si="46"/>
        <v>635</v>
      </c>
    </row>
    <row r="259" spans="1:13" ht="12.75" customHeight="1">
      <c r="A259" s="192">
        <f t="shared" si="36"/>
        <v>0</v>
      </c>
      <c r="B259" s="187">
        <f t="shared" si="37"/>
        <v>0</v>
      </c>
      <c r="C259" s="188">
        <f t="shared" si="38"/>
        <v>0</v>
      </c>
      <c r="D259" s="187">
        <f t="shared" si="39"/>
        <v>0</v>
      </c>
      <c r="E259" s="188">
        <f t="shared" si="40"/>
        <v>0</v>
      </c>
      <c r="F259" s="187">
        <f t="shared" si="41"/>
        <v>0</v>
      </c>
      <c r="G259" s="188">
        <f t="shared" si="42"/>
        <v>0</v>
      </c>
      <c r="H259" s="187">
        <f t="shared" si="43"/>
        <v>0</v>
      </c>
      <c r="I259" s="188">
        <f t="shared" si="44"/>
        <v>0</v>
      </c>
      <c r="J259" s="187">
        <f t="shared" si="45"/>
        <v>0</v>
      </c>
      <c r="K259" s="188"/>
      <c r="L259" s="190">
        <f t="shared" si="47"/>
        <v>255</v>
      </c>
      <c r="M259" s="190">
        <f t="shared" si="46"/>
        <v>637.5</v>
      </c>
    </row>
    <row r="260" spans="1:13" ht="12.75" customHeight="1">
      <c r="A260" s="192">
        <f t="shared" si="36"/>
        <v>0</v>
      </c>
      <c r="B260" s="187">
        <f t="shared" si="37"/>
        <v>0</v>
      </c>
      <c r="C260" s="188">
        <f t="shared" si="38"/>
        <v>0</v>
      </c>
      <c r="D260" s="187">
        <f t="shared" si="39"/>
        <v>0</v>
      </c>
      <c r="E260" s="188">
        <f t="shared" si="40"/>
        <v>0</v>
      </c>
      <c r="F260" s="187">
        <f t="shared" si="41"/>
        <v>0</v>
      </c>
      <c r="G260" s="188">
        <f t="shared" si="42"/>
        <v>0</v>
      </c>
      <c r="H260" s="187">
        <f t="shared" si="43"/>
        <v>0</v>
      </c>
      <c r="I260" s="188">
        <f t="shared" si="44"/>
        <v>0</v>
      </c>
      <c r="J260" s="187">
        <f t="shared" si="45"/>
        <v>0</v>
      </c>
      <c r="K260" s="188"/>
      <c r="L260" s="190">
        <f t="shared" si="47"/>
        <v>256</v>
      </c>
      <c r="M260" s="190">
        <f t="shared" si="46"/>
        <v>640</v>
      </c>
    </row>
  </sheetData>
  <sheetProtection/>
  <dataValidations count="5">
    <dataValidation type="list" allowBlank="1" showInputMessage="1" showErrorMessage="1" prompt="Select the number of plates at this weight from the pull down menu" sqref="F1:J1">
      <formula1>"0,2,4"</formula1>
    </dataValidation>
    <dataValidation type="list" allowBlank="1" showInputMessage="1" showErrorMessage="1" sqref="E1">
      <formula1>"0,2,4,6,8,10,12,14,16,18, 20"</formula1>
    </dataValidation>
    <dataValidation type="list" allowBlank="1" showInputMessage="1" showErrorMessage="1" prompt="Select Pounds or Kilos from the drop down menu" sqref="A2">
      <formula1>"Pounds,Kilos"</formula1>
    </dataValidation>
    <dataValidation type="list" allowBlank="1" showInputMessage="1" showErrorMessage="1" prompt="Select the number of plates at this weight from the pull down menu" sqref="B1:D1">
      <formula1>"0,2,4,6,8,10,12,14,16,18, 20"</formula1>
    </dataValidation>
    <dataValidation type="list" allowBlank="1" showInputMessage="1" showErrorMessage="1" sqref="K2">
      <formula1>$O$2:$O$6</formula1>
    </dataValidation>
  </dataValidations>
  <printOptions horizontalCentered="1"/>
  <pageMargins left="0.75" right="0.75" top="1" bottom="1" header="0.499" footer="0.499"/>
  <pageSetup firstPageNumber="1" useFirstPageNumber="1"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Y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9.00390625" style="64" customWidth="1"/>
    <col min="2" max="2" width="7.28125" style="64" customWidth="1"/>
    <col min="3" max="3" width="25.28125" style="64" customWidth="1"/>
    <col min="4" max="4" width="5.57421875" style="64" customWidth="1"/>
    <col min="5" max="5" width="6.140625" style="64" customWidth="1"/>
    <col min="6" max="6" width="7.28125" style="64" customWidth="1"/>
    <col min="7" max="8" width="9.140625" style="64" hidden="1" customWidth="1"/>
    <col min="9" max="9" width="4.421875" style="64" customWidth="1"/>
    <col min="10" max="10" width="4.421875" style="208" customWidth="1"/>
    <col min="11" max="11" width="8.00390625" style="64" customWidth="1"/>
    <col min="12" max="15" width="9.140625" style="64" hidden="1" customWidth="1"/>
    <col min="16" max="16" width="4.421875" style="208" customWidth="1"/>
    <col min="17" max="17" width="8.00390625" style="64" customWidth="1"/>
    <col min="18" max="22" width="8.00390625" style="64" hidden="1" customWidth="1"/>
    <col min="23" max="23" width="8.00390625" style="64" customWidth="1"/>
    <col min="24" max="33" width="9.140625" style="64" hidden="1" customWidth="1"/>
    <col min="34" max="34" width="9.140625" style="64" customWidth="1"/>
    <col min="35" max="35" width="14.00390625" style="64" customWidth="1"/>
    <col min="36" max="38" width="9.140625" style="12" hidden="1" customWidth="1"/>
    <col min="39" max="39" width="9.140625" style="13" customWidth="1"/>
    <col min="40" max="45" width="9.140625" style="13" hidden="1" customWidth="1"/>
    <col min="46" max="50" width="0" style="13" hidden="1" customWidth="1"/>
    <col min="51" max="51" width="9.140625" style="13" hidden="1" customWidth="1"/>
    <col min="52" max="79" width="0" style="13" hidden="1" customWidth="1"/>
    <col min="80" max="80" width="9.140625" style="13" customWidth="1"/>
    <col min="81" max="81" width="0" style="13" hidden="1" customWidth="1"/>
    <col min="82" max="85" width="9.140625" style="13" customWidth="1"/>
    <col min="86" max="120" width="0" style="13" hidden="1" customWidth="1"/>
    <col min="121" max="16384" width="9.140625" style="13" customWidth="1"/>
  </cols>
  <sheetData>
    <row r="1" spans="1:81" s="131" customFormat="1" ht="38.25" customHeight="1">
      <c r="A1" s="64"/>
      <c r="B1" s="64"/>
      <c r="C1" s="64"/>
      <c r="D1" s="64"/>
      <c r="E1" s="64"/>
      <c r="F1" s="64"/>
      <c r="G1" s="64"/>
      <c r="H1" s="64"/>
      <c r="I1" s="64"/>
      <c r="J1" s="208"/>
      <c r="K1" s="64"/>
      <c r="L1" s="64"/>
      <c r="M1" s="64"/>
      <c r="N1" s="64"/>
      <c r="O1" s="64"/>
      <c r="P1" s="208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130"/>
      <c r="AK1" s="130"/>
      <c r="AL1" s="130"/>
      <c r="AY1" s="18" t="str">
        <f>CONCATENATE("Setup!O7:O",COUNTA(Setup!O:O)+4)</f>
        <v>Setup!O7:O36</v>
      </c>
      <c r="BB1" s="131" t="s">
        <v>63</v>
      </c>
      <c r="BC1" s="131" t="s">
        <v>64</v>
      </c>
      <c r="BD1" s="131" t="s">
        <v>65</v>
      </c>
      <c r="BE1" s="131" t="s">
        <v>66</v>
      </c>
      <c r="BF1" s="131" t="s">
        <v>67</v>
      </c>
      <c r="CC1" s="131">
        <v>16</v>
      </c>
    </row>
    <row r="2" spans="1:103" s="197" customFormat="1" ht="26.25" thickBot="1">
      <c r="A2" s="198"/>
      <c r="B2" s="198" t="s">
        <v>151</v>
      </c>
      <c r="C2" s="198" t="s">
        <v>0</v>
      </c>
      <c r="D2" s="198" t="s">
        <v>1</v>
      </c>
      <c r="E2" s="198" t="s">
        <v>29</v>
      </c>
      <c r="F2" s="198" t="str">
        <f>Setup!K6</f>
        <v>BWt (Kg)</v>
      </c>
      <c r="G2" s="198" t="s">
        <v>147</v>
      </c>
      <c r="H2" s="198" t="s">
        <v>138</v>
      </c>
      <c r="I2" s="198" t="s">
        <v>2</v>
      </c>
      <c r="J2" s="209" t="s">
        <v>26</v>
      </c>
      <c r="K2" s="198" t="s">
        <v>22</v>
      </c>
      <c r="L2" s="198" t="s">
        <v>23</v>
      </c>
      <c r="M2" s="198" t="s">
        <v>24</v>
      </c>
      <c r="N2" s="198" t="s">
        <v>25</v>
      </c>
      <c r="O2" s="198" t="s">
        <v>11</v>
      </c>
      <c r="P2" s="209" t="s">
        <v>27</v>
      </c>
      <c r="Q2" s="198" t="s">
        <v>148</v>
      </c>
      <c r="R2" s="198" t="s">
        <v>13</v>
      </c>
      <c r="S2" s="198" t="s">
        <v>14</v>
      </c>
      <c r="T2" s="198" t="s">
        <v>28</v>
      </c>
      <c r="U2" s="198" t="s">
        <v>15</v>
      </c>
      <c r="V2" s="198" t="s">
        <v>16</v>
      </c>
      <c r="W2" s="198" t="s">
        <v>17</v>
      </c>
      <c r="X2" s="198" t="s">
        <v>18</v>
      </c>
      <c r="Y2" s="198" t="s">
        <v>19</v>
      </c>
      <c r="Z2" s="198" t="s">
        <v>20</v>
      </c>
      <c r="AA2" s="198" t="s">
        <v>21</v>
      </c>
      <c r="AB2" s="198"/>
      <c r="AC2" s="198" t="s">
        <v>134</v>
      </c>
      <c r="AD2" s="198" t="s">
        <v>139</v>
      </c>
      <c r="AE2" s="198" t="s">
        <v>144</v>
      </c>
      <c r="AF2" s="198" t="s">
        <v>31</v>
      </c>
      <c r="AG2" s="198" t="s">
        <v>38</v>
      </c>
      <c r="AH2" s="198" t="s">
        <v>45</v>
      </c>
      <c r="AI2" s="198" t="s">
        <v>150</v>
      </c>
      <c r="AJ2" s="196" t="s">
        <v>146</v>
      </c>
      <c r="AK2" s="196" t="s">
        <v>37</v>
      </c>
      <c r="AL2" s="196" t="s">
        <v>39</v>
      </c>
      <c r="AP2" s="197" t="s">
        <v>142</v>
      </c>
      <c r="AQ2" s="197" t="s">
        <v>143</v>
      </c>
      <c r="AR2" s="197">
        <v>-1</v>
      </c>
      <c r="CC2" s="197">
        <v>5</v>
      </c>
      <c r="CH2" s="197" t="s">
        <v>124</v>
      </c>
      <c r="CI2" s="197" t="s">
        <v>22</v>
      </c>
      <c r="CJ2" s="197" t="s">
        <v>23</v>
      </c>
      <c r="CK2" s="197" t="s">
        <v>24</v>
      </c>
      <c r="CL2" s="197" t="s">
        <v>25</v>
      </c>
      <c r="CM2" s="197" t="s">
        <v>11</v>
      </c>
      <c r="CN2" s="197" t="s">
        <v>27</v>
      </c>
      <c r="CO2" s="197" t="s">
        <v>12</v>
      </c>
      <c r="CP2" s="197" t="s">
        <v>13</v>
      </c>
      <c r="CQ2" s="197" t="s">
        <v>14</v>
      </c>
      <c r="CR2" s="197" t="s">
        <v>28</v>
      </c>
      <c r="CS2" s="197" t="s">
        <v>15</v>
      </c>
      <c r="CT2" s="197" t="s">
        <v>16</v>
      </c>
      <c r="CU2" s="197" t="s">
        <v>17</v>
      </c>
      <c r="CV2" s="197" t="s">
        <v>18</v>
      </c>
      <c r="CW2" s="197" t="s">
        <v>19</v>
      </c>
      <c r="CX2" s="197" t="s">
        <v>20</v>
      </c>
      <c r="CY2" s="197" t="s">
        <v>21</v>
      </c>
    </row>
  </sheetData>
  <sheetProtection/>
  <conditionalFormatting sqref="A2:AI65536">
    <cfRule type="expression" priority="1" dxfId="11" stopIfTrue="1">
      <formula>AND(ROW(A2)=$CC$1,COLUMN(A2)=$CC$2)</formula>
    </cfRule>
    <cfRule type="expression" priority="2" dxfId="29" stopIfTrue="1">
      <formula>OR(AND(ROW(A2)=$CC$1,COLUMN(A2)&lt;$CC$2),AND(ROW(A2)&lt;$CC$1,COLUMN(A2)=$CC$2))</formula>
    </cfRule>
  </conditionalFormatting>
  <dataValidations count="4">
    <dataValidation type="list" allowBlank="1" showInputMessage="1" showErrorMessage="1" sqref="B3:B3400">
      <formula1>"A,B,C,D,E,F,G,H"</formula1>
    </dataValidation>
    <dataValidation errorStyle="warning" type="custom" allowBlank="1" showInputMessage="1" showErrorMessage="1" error="-Must be a multiple of 2.5 unless a record attempt" sqref="R18:V150 Q18:Q65536 K3:K65536 Q3:V17 W3:W65536">
      <formula1>AND(MOD(R18,2.5)=0)</formula1>
    </dataValidation>
    <dataValidation type="list" allowBlank="1" showInputMessage="1" showErrorMessage="1" promptTitle="Division" prompt="Select from menu" sqref="E1:E65536">
      <formula1>INDIRECT($AY$1)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3:AI65536"/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T9"/>
  <sheetViews>
    <sheetView showGridLines="0" zoomScalePageLayoutView="0" workbookViewId="0" topLeftCell="A1">
      <pane xSplit="9" ySplit="8" topLeftCell="J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C10" sqref="C10"/>
    </sheetView>
  </sheetViews>
  <sheetFormatPr defaultColWidth="9.140625" defaultRowHeight="12.75"/>
  <cols>
    <col min="1" max="1" width="13.421875" style="31" hidden="1" customWidth="1"/>
    <col min="2" max="2" width="3.57421875" style="30" customWidth="1"/>
    <col min="3" max="3" width="18.57421875" style="30" customWidth="1"/>
    <col min="4" max="6" width="6.00390625" style="30" customWidth="1"/>
    <col min="7" max="7" width="6.140625" style="30" customWidth="1"/>
    <col min="8" max="8" width="7.7109375" style="30" customWidth="1"/>
    <col min="9" max="9" width="4.57421875" style="30" customWidth="1"/>
    <col min="10" max="10" width="5.57421875" style="38" customWidth="1"/>
    <col min="11" max="12" width="7.140625" style="30" customWidth="1"/>
    <col min="13" max="13" width="7.00390625" style="30" customWidth="1"/>
    <col min="14" max="14" width="7.140625" style="30" hidden="1" customWidth="1"/>
    <col min="15" max="15" width="7.140625" style="30" customWidth="1"/>
    <col min="16" max="16" width="4.7109375" style="207" customWidth="1"/>
    <col min="17" max="19" width="7.140625" style="30" customWidth="1"/>
    <col min="20" max="20" width="7.140625" style="30" hidden="1" customWidth="1"/>
    <col min="21" max="25" width="7.140625" style="30" customWidth="1"/>
    <col min="26" max="26" width="7.140625" style="30" hidden="1" customWidth="1"/>
    <col min="27" max="27" width="7.140625" style="30" customWidth="1"/>
    <col min="28" max="28" width="8.7109375" style="30" customWidth="1"/>
    <col min="29" max="30" width="7.8515625" style="30" customWidth="1"/>
    <col min="31" max="31" width="5.140625" style="30" customWidth="1"/>
    <col min="32" max="32" width="11.140625" style="30" customWidth="1"/>
    <col min="33" max="33" width="4.8515625" style="31" customWidth="1"/>
    <col min="34" max="34" width="11.8515625" style="63" customWidth="1"/>
    <col min="35" max="35" width="10.7109375" style="1" customWidth="1"/>
    <col min="36" max="36" width="6.57421875" style="38" hidden="1" customWidth="1"/>
    <col min="37" max="38" width="9.140625" style="31" hidden="1" customWidth="1"/>
    <col min="39" max="39" width="8.28125" style="30" hidden="1" customWidth="1"/>
    <col min="40" max="40" width="8.00390625" style="30" hidden="1" customWidth="1"/>
    <col min="41" max="42" width="7.140625" style="30" hidden="1" customWidth="1"/>
    <col min="43" max="43" width="7.57421875" style="30" hidden="1" customWidth="1"/>
    <col min="44" max="44" width="18.57421875" style="172" hidden="1" customWidth="1"/>
    <col min="45" max="45" width="7.140625" style="30" hidden="1" customWidth="1"/>
    <col min="46" max="47" width="8.140625" style="30" hidden="1" customWidth="1"/>
    <col min="48" max="48" width="9.140625" style="31" hidden="1" customWidth="1"/>
    <col min="49" max="49" width="9.140625" style="168" hidden="1" customWidth="1"/>
    <col min="50" max="50" width="9.140625" style="31" hidden="1" customWidth="1"/>
    <col min="51" max="51" width="18.57421875" style="172" hidden="1" customWidth="1"/>
    <col min="52" max="52" width="9.140625" style="27" hidden="1" customWidth="1"/>
    <col min="53" max="53" width="12.8515625" style="27" hidden="1" customWidth="1"/>
    <col min="54" max="65" width="9.140625" style="27" hidden="1" customWidth="1"/>
    <col min="66" max="66" width="9.140625" style="39" hidden="1" customWidth="1"/>
    <col min="67" max="105" width="9.140625" style="31" hidden="1" customWidth="1"/>
    <col min="106" max="16384" width="9.140625" style="31" customWidth="1"/>
  </cols>
  <sheetData>
    <row r="1" spans="1:69" s="17" customFormat="1" ht="24.75" customHeight="1" hidden="1" thickBot="1">
      <c r="A1" s="15">
        <f ca="1">COUNTIF(INDIRECT(AG1),RIGHT(B8,1))</f>
        <v>0</v>
      </c>
      <c r="B1" s="356" t="s">
        <v>77</v>
      </c>
      <c r="C1" s="360"/>
      <c r="D1" s="360"/>
      <c r="E1" s="357"/>
      <c r="F1" s="356" t="s">
        <v>29</v>
      </c>
      <c r="G1" s="357"/>
      <c r="H1" s="356" t="s">
        <v>42</v>
      </c>
      <c r="I1" s="357"/>
      <c r="J1" s="40">
        <f>IF(ISERROR(A2),1,0)</f>
        <v>1</v>
      </c>
      <c r="K1" s="16"/>
      <c r="L1" s="16"/>
      <c r="M1" s="16"/>
      <c r="N1" s="16"/>
      <c r="O1" s="16"/>
      <c r="P1" s="202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03" t="str">
        <f>CONCATENATE("$b$9:$b$",$AF$7)</f>
        <v>$b$9:$b$30</v>
      </c>
      <c r="AH1" s="16"/>
      <c r="AI1" s="110" t="str">
        <f>CONCATENATE("Setup!O7:O",COUNTA(Setup!O:O)+4)</f>
        <v>Setup!O7:O36</v>
      </c>
      <c r="AJ1" s="16"/>
      <c r="AM1" s="16"/>
      <c r="AN1" s="16"/>
      <c r="AQ1" s="16"/>
      <c r="AR1" s="169"/>
      <c r="AS1" s="16"/>
      <c r="AT1" s="16"/>
      <c r="AU1" s="16"/>
      <c r="AW1" s="164"/>
      <c r="AY1" s="169"/>
      <c r="AZ1" s="111" t="s">
        <v>69</v>
      </c>
      <c r="BA1" s="110" t="str">
        <f>VLOOKUP($AZ$1,$AZ$2:$BM$6,2,FALSE)</f>
        <v>$BB$1:$BM$1</v>
      </c>
      <c r="BB1" s="110" t="str">
        <f>VLOOKUP($AZ$1,$AZ$2:$BM$6,3,FALSE)</f>
        <v> Squat  1</v>
      </c>
      <c r="BC1" s="110" t="str">
        <f>VLOOKUP($AZ$1,$AZ$2:$BM$6,4,FALSE)</f>
        <v> Squat  2</v>
      </c>
      <c r="BD1" s="110" t="str">
        <f>VLOOKUP($AZ$1,$AZ$2:$BM$6,5,FALSE)</f>
        <v> Squat  3</v>
      </c>
      <c r="BE1" s="110" t="str">
        <f>VLOOKUP($AZ$1,$AZ$2:$BM$6,6,FALSE)</f>
        <v> Squat  4</v>
      </c>
      <c r="BF1" s="110" t="str">
        <f>VLOOKUP($AZ$1,$AZ$2:$BM$6,7,FALSE)</f>
        <v>Bench 1</v>
      </c>
      <c r="BG1" s="110" t="str">
        <f>VLOOKUP($AZ$1,$AZ$2:$BM$6,8,FALSE)</f>
        <v>Bench 2</v>
      </c>
      <c r="BH1" s="110" t="str">
        <f>VLOOKUP($AZ$1,$AZ$2:$BM$6,9,FALSE)</f>
        <v>Bench 3</v>
      </c>
      <c r="BI1" s="110" t="str">
        <f>VLOOKUP($AZ$1,$AZ$2:$BM$6,10,FALSE)</f>
        <v>Bench 4</v>
      </c>
      <c r="BJ1" s="110" t="str">
        <f>VLOOKUP($AZ$1,$AZ$2:$BM$6,11,FALSE)</f>
        <v>Deadlift 1</v>
      </c>
      <c r="BK1" s="110" t="str">
        <f>VLOOKUP($AZ$1,$AZ$2:$BM$6,12,FALSE)</f>
        <v>Deadlift 2</v>
      </c>
      <c r="BL1" s="110" t="str">
        <f>VLOOKUP($AZ$1,$AZ$2:$BM$6,13,FALSE)</f>
        <v>Deadlift 3</v>
      </c>
      <c r="BM1" s="110" t="str">
        <f>VLOOKUP($AZ$1,$AZ$2:$BM$6,14,FALSE)</f>
        <v>Deadlift 4</v>
      </c>
      <c r="BN1" s="18"/>
      <c r="BP1" s="22" t="s">
        <v>33</v>
      </c>
      <c r="BQ1" s="22">
        <f>IF(BP1=RIGHT($B$8,1),0,BQ8+1)</f>
        <v>0</v>
      </c>
    </row>
    <row r="2" spans="1:176" s="26" customFormat="1" ht="31.5" customHeight="1" thickBot="1">
      <c r="A2" s="19" t="e">
        <f ca="1">CONCATENATE(CHOOSE(MATCH(B3,K8:Z8,0),"K","L","M","N","O","P","Q","R","S","T","U","V","W","X","Y","Z"),MATCH(B2,INDIRECT(A7),0)+9,)</f>
        <v>#N/A</v>
      </c>
      <c r="B2" s="351" t="s">
        <v>194</v>
      </c>
      <c r="C2" s="352"/>
      <c r="D2" s="352"/>
      <c r="E2" s="353"/>
      <c r="F2" s="358" t="e">
        <f ca="1">INDIRECT(CONCATENATE("E",A4))</f>
        <v>#N/A</v>
      </c>
      <c r="G2" s="359"/>
      <c r="H2" s="20" t="e">
        <f ca="1">IF(INDIRECT(CONCATENATE("G",A4))="SHW","SHW",ROUND(INDIRECT(CONCATENATE("G",A4)),1))</f>
        <v>#N/A</v>
      </c>
      <c r="I2" s="76" t="e">
        <f>IF(H2="SHW","",IF(G8="WtCls (Kg)","Kg","Lb"))</f>
        <v>#N/A</v>
      </c>
      <c r="J2" s="25"/>
      <c r="K2" s="21"/>
      <c r="L2" s="21"/>
      <c r="M2" s="21"/>
      <c r="N2" s="22"/>
      <c r="O2" s="23"/>
      <c r="P2" s="20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343"/>
      <c r="AF2" s="101"/>
      <c r="AG2" s="101"/>
      <c r="AH2" s="102"/>
      <c r="AI2" s="25"/>
      <c r="AJ2" s="22"/>
      <c r="AK2" s="25"/>
      <c r="AL2" s="25"/>
      <c r="AM2" s="22"/>
      <c r="AN2" s="22"/>
      <c r="AQ2" s="22"/>
      <c r="AR2" s="170"/>
      <c r="AS2" s="22"/>
      <c r="AT2" s="22"/>
      <c r="AU2" s="22"/>
      <c r="AV2" s="25"/>
      <c r="AW2" s="165"/>
      <c r="AX2" s="25"/>
      <c r="AY2" s="170"/>
      <c r="AZ2" s="114" t="s">
        <v>15</v>
      </c>
      <c r="BA2" s="114" t="s">
        <v>70</v>
      </c>
      <c r="BB2" s="107" t="s">
        <v>12</v>
      </c>
      <c r="BC2" s="107" t="s">
        <v>13</v>
      </c>
      <c r="BD2" s="107" t="s">
        <v>14</v>
      </c>
      <c r="BE2" s="107" t="s">
        <v>157</v>
      </c>
      <c r="BF2" s="115"/>
      <c r="BG2" s="107"/>
      <c r="BH2" s="107"/>
      <c r="BI2" s="107"/>
      <c r="BJ2" s="107"/>
      <c r="BK2" s="107"/>
      <c r="BL2" s="107"/>
      <c r="BM2" s="107"/>
      <c r="BN2" s="25"/>
      <c r="BO2" s="25"/>
      <c r="BP2" s="22" t="s">
        <v>34</v>
      </c>
      <c r="BQ2" s="22">
        <f>IF(BP2=RIGHT($B$8,1),0,BQ1+1)</f>
        <v>1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</row>
    <row r="3" spans="1:176" ht="25.5" customHeight="1" thickBot="1">
      <c r="A3" s="29">
        <f>MATCH(B3,K8:Z8,0)+10</f>
        <v>11</v>
      </c>
      <c r="B3" s="347" t="s">
        <v>22</v>
      </c>
      <c r="C3" s="348"/>
      <c r="D3" s="345" t="e">
        <f ca="1">INDIRECT(A2)</f>
        <v>#N/A</v>
      </c>
      <c r="E3" s="346"/>
      <c r="F3" s="346"/>
      <c r="G3" s="93" t="str">
        <f>Setup!H4</f>
        <v>Kg</v>
      </c>
      <c r="H3" s="24" t="e">
        <f>ABS(D3)</f>
        <v>#N/A</v>
      </c>
      <c r="I3" s="77" t="e">
        <f>-1*H3</f>
        <v>#N/A</v>
      </c>
      <c r="J3" s="22"/>
      <c r="K3" s="22"/>
      <c r="L3" s="22"/>
      <c r="M3" s="22"/>
      <c r="N3" s="22"/>
      <c r="O3" s="23"/>
      <c r="P3" s="204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344"/>
      <c r="AF3" s="102"/>
      <c r="AG3" s="101"/>
      <c r="AH3" s="102"/>
      <c r="AI3" s="61"/>
      <c r="AJ3" s="22"/>
      <c r="AK3" s="25"/>
      <c r="AL3" s="25"/>
      <c r="AM3" s="22"/>
      <c r="AN3" s="22"/>
      <c r="AQ3" s="22"/>
      <c r="AR3" s="170"/>
      <c r="AS3" s="22"/>
      <c r="AT3" s="22"/>
      <c r="AU3" s="22"/>
      <c r="AV3" s="25"/>
      <c r="AW3" s="165"/>
      <c r="AX3" s="25"/>
      <c r="AY3" s="170"/>
      <c r="AZ3" s="114" t="s">
        <v>21</v>
      </c>
      <c r="BA3" s="114" t="s">
        <v>70</v>
      </c>
      <c r="BB3" s="107" t="s">
        <v>17</v>
      </c>
      <c r="BC3" s="107" t="s">
        <v>18</v>
      </c>
      <c r="BD3" s="107" t="s">
        <v>19</v>
      </c>
      <c r="BE3" s="107" t="s">
        <v>20</v>
      </c>
      <c r="BF3" s="107"/>
      <c r="BG3" s="107"/>
      <c r="BH3" s="107"/>
      <c r="BI3" s="107"/>
      <c r="BJ3" s="107"/>
      <c r="BK3" s="107"/>
      <c r="BL3" s="107"/>
      <c r="BM3" s="107"/>
      <c r="BN3" s="107"/>
      <c r="BO3" s="25"/>
      <c r="BP3" s="22" t="s">
        <v>35</v>
      </c>
      <c r="BQ3" s="22">
        <f aca="true" t="shared" si="0" ref="BQ3:BQ8">IF(BP3=RIGHT($B$8,1),0,BQ2+1)</f>
        <v>2</v>
      </c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</row>
    <row r="4" spans="1:176" s="33" customFormat="1" ht="25.5" customHeight="1" thickBot="1">
      <c r="A4" s="32" t="e">
        <f ca="1">MATCH(B2,INDIRECT(A7),0)+9</f>
        <v>#N/A</v>
      </c>
      <c r="B4" s="349" t="e">
        <f ca="1">IF(LEFT(B3,1)="D",CONCATENATE("Place - ",INDIRECT(CONCATENATE("AV",A4))),CONCATENATE("Rack - ",IF(LEFT(B3,2)=" S",INDIRECT(CONCATENATE("J",A4)),INDIRECT(CONCATENATE("P",A4)))))</f>
        <v>#N/A</v>
      </c>
      <c r="C4" s="350"/>
      <c r="D4" s="346" t="e">
        <f>IF(G4="Lb",2.2046*D3,D3/2.2046)</f>
        <v>#N/A</v>
      </c>
      <c r="E4" s="346"/>
      <c r="F4" s="346"/>
      <c r="G4" s="97" t="str">
        <f>IF(G3="Kg","Lb","Kg")</f>
        <v>Lb</v>
      </c>
      <c r="H4" s="98" t="s">
        <v>208</v>
      </c>
      <c r="I4" s="99"/>
      <c r="J4" s="25"/>
      <c r="K4" s="22"/>
      <c r="L4" s="22"/>
      <c r="M4" s="22"/>
      <c r="N4" s="22"/>
      <c r="O4" s="22"/>
      <c r="P4" s="204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344"/>
      <c r="AF4" s="101"/>
      <c r="AG4" s="101"/>
      <c r="AH4" s="102"/>
      <c r="AI4" s="25"/>
      <c r="AJ4" s="22"/>
      <c r="AK4" s="25"/>
      <c r="AL4" s="25"/>
      <c r="AM4" s="22"/>
      <c r="AN4" s="22"/>
      <c r="AQ4" s="22"/>
      <c r="AR4" s="170"/>
      <c r="AS4" s="22"/>
      <c r="AT4" s="22"/>
      <c r="AU4" s="22"/>
      <c r="AV4" s="25"/>
      <c r="AW4" s="165"/>
      <c r="AX4" s="25"/>
      <c r="AY4" s="170"/>
      <c r="AZ4" s="114" t="s">
        <v>11</v>
      </c>
      <c r="BA4" s="114" t="s">
        <v>70</v>
      </c>
      <c r="BB4" s="107" t="s">
        <v>22</v>
      </c>
      <c r="BC4" s="107" t="s">
        <v>23</v>
      </c>
      <c r="BD4" s="107" t="s">
        <v>24</v>
      </c>
      <c r="BE4" s="107" t="s">
        <v>25</v>
      </c>
      <c r="BF4" s="107"/>
      <c r="BG4" s="107"/>
      <c r="BH4" s="107"/>
      <c r="BI4" s="107"/>
      <c r="BJ4" s="107"/>
      <c r="BK4" s="107"/>
      <c r="BL4" s="107"/>
      <c r="BM4" s="107"/>
      <c r="BN4" s="25"/>
      <c r="BO4" s="25"/>
      <c r="BP4" s="116" t="s">
        <v>36</v>
      </c>
      <c r="BQ4" s="22">
        <f t="shared" si="0"/>
        <v>3</v>
      </c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</row>
    <row r="5" spans="1:69" s="25" customFormat="1" ht="21" customHeight="1">
      <c r="A5" s="34" t="e">
        <f>CONCATENATE(IF(AND($A$3&gt;10,$A$3&lt;15),"O",IF(AND($A$3&gt;16,$A$3&lt;21),"U","AA")),$A$4)</f>
        <v>#N/A</v>
      </c>
      <c r="B5" s="94"/>
      <c r="C5" s="95"/>
      <c r="D5" s="95"/>
      <c r="E5" s="95"/>
      <c r="F5" s="95"/>
      <c r="G5" s="95"/>
      <c r="H5" s="95"/>
      <c r="I5" s="96"/>
      <c r="J5" s="62"/>
      <c r="K5" s="22"/>
      <c r="L5" s="22"/>
      <c r="M5" s="22"/>
      <c r="N5" s="22"/>
      <c r="O5" s="22"/>
      <c r="P5" s="204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344"/>
      <c r="AF5" s="101"/>
      <c r="AG5" s="101"/>
      <c r="AH5" s="102"/>
      <c r="AJ5" s="22"/>
      <c r="AM5" s="22"/>
      <c r="AN5" s="22"/>
      <c r="AQ5" s="22"/>
      <c r="AR5" s="170"/>
      <c r="AS5" s="22"/>
      <c r="AT5" s="22"/>
      <c r="AU5" s="22"/>
      <c r="AW5" s="165"/>
      <c r="AY5" s="170"/>
      <c r="AZ5" s="114" t="s">
        <v>69</v>
      </c>
      <c r="BA5" s="114" t="s">
        <v>71</v>
      </c>
      <c r="BB5" s="107" t="s">
        <v>22</v>
      </c>
      <c r="BC5" s="107" t="s">
        <v>23</v>
      </c>
      <c r="BD5" s="107" t="s">
        <v>24</v>
      </c>
      <c r="BE5" s="107" t="s">
        <v>25</v>
      </c>
      <c r="BF5" s="107" t="s">
        <v>12</v>
      </c>
      <c r="BG5" s="107" t="s">
        <v>13</v>
      </c>
      <c r="BH5" s="107" t="s">
        <v>14</v>
      </c>
      <c r="BI5" s="107" t="s">
        <v>157</v>
      </c>
      <c r="BJ5" s="107" t="s">
        <v>17</v>
      </c>
      <c r="BK5" s="107" t="s">
        <v>18</v>
      </c>
      <c r="BL5" s="107" t="s">
        <v>19</v>
      </c>
      <c r="BM5" s="107" t="s">
        <v>20</v>
      </c>
      <c r="BP5" s="22" t="s">
        <v>166</v>
      </c>
      <c r="BQ5" s="22">
        <f t="shared" si="0"/>
        <v>4</v>
      </c>
    </row>
    <row r="6" spans="1:69" s="25" customFormat="1" ht="21" customHeight="1" thickBot="1">
      <c r="A6" s="34" t="str">
        <f>CONCATENATE(IF(AND($A$3&gt;10,$A$3&lt;15),"O",IF(AND($A$3&gt;16,$A$3&lt;21),"U","AA")),1)</f>
        <v>O1</v>
      </c>
      <c r="B6" s="78"/>
      <c r="C6" s="79"/>
      <c r="D6" s="79"/>
      <c r="E6" s="79"/>
      <c r="F6" s="79"/>
      <c r="G6" s="79"/>
      <c r="H6" s="354" t="s">
        <v>158</v>
      </c>
      <c r="I6" s="355"/>
      <c r="K6" s="22"/>
      <c r="L6" s="22"/>
      <c r="M6" s="22"/>
      <c r="N6" s="22"/>
      <c r="O6" s="22"/>
      <c r="P6" s="204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344"/>
      <c r="AF6" s="102">
        <f>A1+10</f>
        <v>10</v>
      </c>
      <c r="AG6" s="107"/>
      <c r="AH6" s="102"/>
      <c r="AJ6" s="22"/>
      <c r="AM6" s="22"/>
      <c r="AN6" s="22"/>
      <c r="AO6" s="22"/>
      <c r="AP6" s="22"/>
      <c r="AQ6" s="22"/>
      <c r="AR6" s="170"/>
      <c r="AS6" s="22"/>
      <c r="AT6" s="22"/>
      <c r="AU6" s="22"/>
      <c r="AW6" s="165"/>
      <c r="AY6" s="170"/>
      <c r="AZ6" s="114" t="s">
        <v>68</v>
      </c>
      <c r="BA6" s="114" t="s">
        <v>72</v>
      </c>
      <c r="BB6" s="107" t="s">
        <v>12</v>
      </c>
      <c r="BC6" s="107" t="s">
        <v>13</v>
      </c>
      <c r="BD6" s="107" t="s">
        <v>14</v>
      </c>
      <c r="BE6" s="107" t="s">
        <v>157</v>
      </c>
      <c r="BF6" s="107" t="s">
        <v>17</v>
      </c>
      <c r="BG6" s="107" t="s">
        <v>18</v>
      </c>
      <c r="BH6" s="107" t="s">
        <v>19</v>
      </c>
      <c r="BI6" s="107" t="s">
        <v>20</v>
      </c>
      <c r="BJ6" s="115"/>
      <c r="BK6" s="107"/>
      <c r="BL6" s="107"/>
      <c r="BM6" s="107"/>
      <c r="BP6" s="22" t="s">
        <v>167</v>
      </c>
      <c r="BQ6" s="22">
        <f t="shared" si="0"/>
        <v>5</v>
      </c>
    </row>
    <row r="7" spans="1:69" s="25" customFormat="1" ht="21" customHeight="1" hidden="1" thickBot="1">
      <c r="A7" s="35" t="str">
        <f>CONCATENATE("$C$10:$C$",A1+9)</f>
        <v>$C$10:$C$9</v>
      </c>
      <c r="B7" s="80"/>
      <c r="C7" s="80"/>
      <c r="D7" s="80"/>
      <c r="E7" s="80"/>
      <c r="F7" s="80"/>
      <c r="G7" s="80"/>
      <c r="H7" s="80"/>
      <c r="I7" s="80"/>
      <c r="J7" s="23"/>
      <c r="K7" s="22"/>
      <c r="L7" s="22"/>
      <c r="M7" s="22"/>
      <c r="N7" s="22"/>
      <c r="O7" s="22"/>
      <c r="P7" s="204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02">
        <v>30</v>
      </c>
      <c r="AG7" s="103" t="str">
        <f>CONCATENATE("$AG$9:$AG$",$AF$7)</f>
        <v>$AG$9:$AG$30</v>
      </c>
      <c r="AH7" s="102"/>
      <c r="AI7" s="26"/>
      <c r="AJ7" s="22" t="str">
        <f>IF($AB$8="PL Total","PL",IF($AB$8="Push Pull Total","PP",IF($AB$8="Best Squat","SQ",IF($AB$8="Best Bench","BP","DL"))))</f>
        <v>PL</v>
      </c>
      <c r="AM7" s="22"/>
      <c r="AN7" s="22"/>
      <c r="AO7" s="22"/>
      <c r="AP7" s="22"/>
      <c r="AQ7" s="22"/>
      <c r="AR7" s="170"/>
      <c r="AS7" s="22" t="str">
        <f>CONCATENATE("AR10:AR",AF7)</f>
        <v>AR10:AR30</v>
      </c>
      <c r="AT7" s="22"/>
      <c r="AU7" s="22" t="str">
        <f>CONCATENATE("AT10:AT",AF7)</f>
        <v>AT10:AT30</v>
      </c>
      <c r="AW7" s="165"/>
      <c r="AY7" s="170"/>
      <c r="AZ7" s="112"/>
      <c r="BA7" s="112"/>
      <c r="BB7" s="113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P7" s="22" t="s">
        <v>168</v>
      </c>
      <c r="BQ7" s="22">
        <f t="shared" si="0"/>
        <v>6</v>
      </c>
    </row>
    <row r="8" spans="1:124" s="88" customFormat="1" ht="28.5" customHeight="1" thickBot="1">
      <c r="A8" s="82" t="s">
        <v>32</v>
      </c>
      <c r="B8" s="83" t="s">
        <v>203</v>
      </c>
      <c r="C8" s="84" t="s">
        <v>0</v>
      </c>
      <c r="D8" s="85" t="s">
        <v>1</v>
      </c>
      <c r="E8" s="86" t="s">
        <v>29</v>
      </c>
      <c r="F8" s="86" t="str">
        <f>Setup!K6</f>
        <v>BWt (Kg)</v>
      </c>
      <c r="G8" s="86" t="str">
        <f>IF(F8="BWt (Kg)","WtCls (Kg)","WtCls (Lb)")</f>
        <v>WtCls (Kg)</v>
      </c>
      <c r="H8" s="92" t="str">
        <f>Setup!K30</f>
        <v>Reshel</v>
      </c>
      <c r="I8" s="86" t="s">
        <v>2</v>
      </c>
      <c r="J8" s="85" t="s">
        <v>26</v>
      </c>
      <c r="K8" s="87" t="s">
        <v>22</v>
      </c>
      <c r="L8" s="87" t="s">
        <v>23</v>
      </c>
      <c r="M8" s="87" t="s">
        <v>24</v>
      </c>
      <c r="N8" s="87" t="s">
        <v>25</v>
      </c>
      <c r="O8" s="86" t="s">
        <v>11</v>
      </c>
      <c r="P8" s="205" t="s">
        <v>27</v>
      </c>
      <c r="Q8" s="87" t="s">
        <v>12</v>
      </c>
      <c r="R8" s="87" t="s">
        <v>13</v>
      </c>
      <c r="S8" s="87" t="s">
        <v>14</v>
      </c>
      <c r="T8" s="87" t="s">
        <v>157</v>
      </c>
      <c r="U8" s="86" t="s">
        <v>15</v>
      </c>
      <c r="V8" s="86" t="s">
        <v>16</v>
      </c>
      <c r="W8" s="87" t="s">
        <v>17</v>
      </c>
      <c r="X8" s="87" t="s">
        <v>18</v>
      </c>
      <c r="Y8" s="87" t="s">
        <v>19</v>
      </c>
      <c r="Z8" s="87" t="s">
        <v>20</v>
      </c>
      <c r="AA8" s="87" t="s">
        <v>21</v>
      </c>
      <c r="AB8" s="104" t="s">
        <v>69</v>
      </c>
      <c r="AC8" s="86" t="s">
        <v>134</v>
      </c>
      <c r="AD8" s="86" t="s">
        <v>139</v>
      </c>
      <c r="AE8" s="86" t="s">
        <v>180</v>
      </c>
      <c r="AF8" s="86" t="s">
        <v>31</v>
      </c>
      <c r="AG8" s="86" t="s">
        <v>181</v>
      </c>
      <c r="AH8" s="108" t="s">
        <v>45</v>
      </c>
      <c r="AI8" s="108" t="s">
        <v>145</v>
      </c>
      <c r="AJ8" s="108" t="s">
        <v>146</v>
      </c>
      <c r="AK8" s="108" t="s">
        <v>37</v>
      </c>
      <c r="AL8" s="108" t="s">
        <v>39</v>
      </c>
      <c r="AM8" s="108" t="s">
        <v>69</v>
      </c>
      <c r="AN8" s="123" t="s">
        <v>68</v>
      </c>
      <c r="AO8" s="108" t="s">
        <v>156</v>
      </c>
      <c r="AP8" s="108"/>
      <c r="AQ8" s="108" t="s">
        <v>155</v>
      </c>
      <c r="AR8" s="171" t="s">
        <v>142</v>
      </c>
      <c r="AS8" s="108" t="s">
        <v>143</v>
      </c>
      <c r="AT8" s="108" t="s">
        <v>182</v>
      </c>
      <c r="AU8" s="108" t="s">
        <v>183</v>
      </c>
      <c r="AV8" s="108" t="s">
        <v>184</v>
      </c>
      <c r="AW8" s="166" t="s">
        <v>190</v>
      </c>
      <c r="AX8" s="88" t="s">
        <v>191</v>
      </c>
      <c r="AY8" s="171" t="s">
        <v>193</v>
      </c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16" t="s">
        <v>169</v>
      </c>
      <c r="BQ8" s="22">
        <f t="shared" si="0"/>
        <v>7</v>
      </c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 t="s">
        <v>124</v>
      </c>
      <c r="CK8" s="108" t="s">
        <v>22</v>
      </c>
      <c r="CL8" s="108" t="s">
        <v>23</v>
      </c>
      <c r="CM8" s="108" t="s">
        <v>24</v>
      </c>
      <c r="CN8" s="108" t="s">
        <v>25</v>
      </c>
      <c r="CO8" s="108" t="s">
        <v>11</v>
      </c>
      <c r="CP8" s="108" t="s">
        <v>27</v>
      </c>
      <c r="CQ8" s="108" t="s">
        <v>12</v>
      </c>
      <c r="CR8" s="108" t="s">
        <v>13</v>
      </c>
      <c r="CS8" s="108" t="s">
        <v>14</v>
      </c>
      <c r="CT8" s="108" t="s">
        <v>28</v>
      </c>
      <c r="CU8" s="108" t="s">
        <v>15</v>
      </c>
      <c r="CV8" s="108" t="s">
        <v>16</v>
      </c>
      <c r="CW8" s="108" t="s">
        <v>17</v>
      </c>
      <c r="CX8" s="108" t="s">
        <v>18</v>
      </c>
      <c r="CY8" s="108" t="s">
        <v>19</v>
      </c>
      <c r="CZ8" s="108" t="s">
        <v>20</v>
      </c>
      <c r="DA8" s="108" t="s">
        <v>21</v>
      </c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</row>
    <row r="9" spans="1:104" s="26" customFormat="1" ht="12.75" hidden="1">
      <c r="A9" s="26">
        <f>IF(K9,ABS(K9)+0.0001*I9,"")</f>
      </c>
      <c r="B9" s="14"/>
      <c r="C9" s="201"/>
      <c r="D9" s="14"/>
      <c r="E9" s="14"/>
      <c r="F9" s="14"/>
      <c r="G9" s="37">
        <f>IF(OR(E9="",F9=""),"",IF(LEFT(E9,1)="M",VLOOKUP(F9,Setup!$J$9:$K$23,2,TRUE),VLOOKUP(F9,Setup!$L$9:$M$23,2,TRUE)))</f>
      </c>
      <c r="H9" s="37">
        <f>IF(F9="",0,VLOOKUP(AL9,DATA!$L$2:$N$1910,IF(LEFT(E9,1)="F",3,2)))</f>
        <v>0</v>
      </c>
      <c r="I9" s="14"/>
      <c r="J9" s="14"/>
      <c r="K9" s="118"/>
      <c r="L9" s="118"/>
      <c r="M9" s="118"/>
      <c r="N9" s="118"/>
      <c r="O9" s="119">
        <f>IF(MAX(CK9:CM9)&gt;0,MAX(ABS(K9)*CK9,ABS(L9)*CL9,CM9*ABS(M9)),0)</f>
        <v>0</v>
      </c>
      <c r="P9" s="206"/>
      <c r="Q9" s="118"/>
      <c r="R9" s="118"/>
      <c r="S9" s="118"/>
      <c r="T9" s="118"/>
      <c r="U9" s="119">
        <f>IF(MAX(CQ9:CS9)&gt;0,MAX(ABS(Q9)*CQ9,ABS(R9)*CR9,CS9*ABS(S9)),0)</f>
        <v>0</v>
      </c>
      <c r="V9" s="120">
        <f>IF(OR(O9=0,U9=0),0,O9+U9)</f>
        <v>0</v>
      </c>
      <c r="W9" s="118"/>
      <c r="X9" s="118"/>
      <c r="Y9" s="118"/>
      <c r="Z9" s="118"/>
      <c r="AA9" s="119">
        <f>IF(MAX(CW9:CY9)&gt;0,MAX(ABS(W9)*CW9,ABS(X9)*CX9,CY9*ABS(Y9)),0)</f>
        <v>0</v>
      </c>
      <c r="AB9" s="120">
        <f>AJ9*IF($AB$8="PL Total",AM9,IF($AB$8="Push Pull Total",AN9,IF($AB$8="Best Squat",O9,IF($AB$8="Best Bench",U9,AA9))))</f>
        <v>0</v>
      </c>
      <c r="AC9" s="121">
        <f>IF(OR(F9="",AB9=0),0,H9*IF(AND($G$3="Lb",$H$8="Wilks"),AB9/2.2046,AB9))</f>
        <v>0</v>
      </c>
      <c r="AD9" s="121">
        <f>IF(OR(AB9=0,D9="",AND(D9&lt;40,D9&gt;22)),0,VLOOKUP($D9,DATA!$A$2:$B$53,2,TRUE)*AC9)</f>
        <v>0</v>
      </c>
      <c r="AE9" s="179">
        <f ca="1">IF(E9="","",OFFSET(Setup!$Q$1,MATCH(E9,Setup!O:O,0)-1,0))</f>
      </c>
      <c r="AF9" s="119">
        <f>IF(OR(AB9=0,AR9=0),0,CONCATENATE(AV9,"-",E9,IF(AE9=1,"-",""),IF(AE9=1,IF(G9="SHW",G9,ROUND(G9,1)),"")))</f>
        <v>0</v>
      </c>
      <c r="AG9" s="37">
        <f>IF(OR(AB9=0),0,VLOOKUP(AV9,Setup!$S$6:$T$15,2,TRUE))</f>
        <v>0</v>
      </c>
      <c r="AH9" s="122"/>
      <c r="AI9" s="117"/>
      <c r="AJ9" s="109">
        <f>IF(ISERROR(FIND($AJ$7,AI9)),0,1)</f>
        <v>0</v>
      </c>
      <c r="AK9" s="37">
        <f>IF(B9="","",VLOOKUP(B9,$BP$1:$BQ$8,2,FALSE))</f>
      </c>
      <c r="AL9" s="24">
        <f>ROUND(IF($F$8="BWt (Kg)",F9,F9/2.2046),1)</f>
        <v>0</v>
      </c>
      <c r="AM9" s="24">
        <f>IF(OR(O9=0,U9=0,AA9=0),0,O9+U9+AA9)</f>
        <v>0</v>
      </c>
      <c r="AN9" s="24">
        <f>IF(OR(U9=0,AA9=0),0,U9+AA9)</f>
        <v>0</v>
      </c>
      <c r="AO9" s="36">
        <f>IF(E9="","",LEFT(E9,1))</f>
      </c>
      <c r="AP9" s="36"/>
      <c r="AQ9" s="26">
        <f>IF(OR(ISERROR(E9),F9="",ISERROR(G9),AB9=0),0,1)</f>
        <v>0</v>
      </c>
      <c r="AR9" s="199">
        <f>IF(OR(ISERROR(AY9),ISERROR(AX9)),0,AY9)</f>
        <v>0</v>
      </c>
      <c r="AS9" s="36" t="e">
        <f ca="1">RANK(AR9,INDIRECT($AS$7))</f>
        <v>#N/A</v>
      </c>
      <c r="AT9" s="163">
        <f>INT(AR9/1000000)</f>
        <v>0</v>
      </c>
      <c r="AU9" s="100" t="e">
        <f ca="1">RANK(AT9,INDIRECT($AU$7))</f>
        <v>#N/A</v>
      </c>
      <c r="AV9" s="180" t="e">
        <f>AS9-AU9+1</f>
        <v>#N/A</v>
      </c>
      <c r="AW9" s="167">
        <f>F9</f>
        <v>0</v>
      </c>
      <c r="AX9" s="24">
        <f>RANK(AW9,AW:AW)</f>
        <v>1</v>
      </c>
      <c r="AY9" s="199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37"/>
      <c r="BA9" s="37"/>
      <c r="BB9" s="37"/>
      <c r="BC9" s="37"/>
      <c r="BD9" s="37"/>
      <c r="BE9" s="37"/>
      <c r="BF9" s="37"/>
      <c r="BG9" s="37"/>
      <c r="BH9" s="81"/>
      <c r="BI9" s="81"/>
      <c r="BJ9" s="81"/>
      <c r="BK9" s="81"/>
      <c r="BL9" s="81"/>
      <c r="BM9" s="81"/>
      <c r="BN9" s="28"/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</row>
  </sheetData>
  <sheetProtection sheet="1" objects="1" scenarios="1"/>
  <mergeCells count="11">
    <mergeCell ref="H1:I1"/>
    <mergeCell ref="F2:G2"/>
    <mergeCell ref="D4:F4"/>
    <mergeCell ref="B1:E1"/>
    <mergeCell ref="F1:G1"/>
    <mergeCell ref="AE2:AE6"/>
    <mergeCell ref="D3:F3"/>
    <mergeCell ref="B3:C3"/>
    <mergeCell ref="B4:C4"/>
    <mergeCell ref="B2:E2"/>
    <mergeCell ref="H6:I6"/>
  </mergeCells>
  <conditionalFormatting sqref="B9">
    <cfRule type="expression" priority="17" dxfId="21" stopIfTrue="1">
      <formula>AND($B9&lt;&gt;RIGHT($B$8,1))</formula>
    </cfRule>
  </conditionalFormatting>
  <conditionalFormatting sqref="C9">
    <cfRule type="cellIs" priority="18" dxfId="11" operator="equal" stopIfTrue="1">
      <formula>$B$2</formula>
    </cfRule>
    <cfRule type="expression" priority="19" dxfId="21" stopIfTrue="1">
      <formula>AND($B9&lt;&gt;RIGHT($B$8,1))</formula>
    </cfRule>
  </conditionalFormatting>
  <conditionalFormatting sqref="Q9:T9 W9:Z9 K9:N9">
    <cfRule type="expression" priority="20" dxfId="25" stopIfTrue="1">
      <formula>AND(COLUMN(K9)=$A$3,ROW(K9)=$A$4)</formula>
    </cfRule>
    <cfRule type="cellIs" priority="21" dxfId="15" operator="lessThan" stopIfTrue="1">
      <formula>0</formula>
    </cfRule>
    <cfRule type="expression" priority="22" dxfId="23" stopIfTrue="1">
      <formula>OR(AND(ROW(K9)=$A$4,COLUMN(K9)&lt;$A$3,CK9=1),AND(ROW(K9)&lt;$A$4,COLUMN(K9)=$A$3,CK9=1))</formula>
    </cfRule>
  </conditionalFormatting>
  <conditionalFormatting sqref="D9:F9 I9:J9">
    <cfRule type="expression" priority="23" dxfId="11" stopIfTrue="1">
      <formula>AND(ROW(D9)=$A$4)</formula>
    </cfRule>
    <cfRule type="expression" priority="24" dxfId="21" stopIfTrue="1">
      <formula>AND($B9&lt;&gt;RIGHT($B$8,1))</formula>
    </cfRule>
  </conditionalFormatting>
  <conditionalFormatting sqref="U9 O9:P9">
    <cfRule type="expression" priority="25" dxfId="11" stopIfTrue="1">
      <formula>AND(ROW(K9)=$A$4,COLUMN(K9)&lt;$A$3)</formula>
    </cfRule>
  </conditionalFormatting>
  <conditionalFormatting sqref="V9">
    <cfRule type="expression" priority="26" dxfId="12" stopIfTrue="1">
      <formula>AND(ROW(R9)=$A$4,COLUMN(R9)&lt;$A$3)</formula>
    </cfRule>
  </conditionalFormatting>
  <conditionalFormatting sqref="AA9">
    <cfRule type="expression" priority="27" dxfId="11" stopIfTrue="1">
      <formula>AND(ROW(W9)=$A$4,$A$3&gt;21)</formula>
    </cfRule>
  </conditionalFormatting>
  <conditionalFormatting sqref="H3:I4">
    <cfRule type="expression" priority="28" dxfId="0" stopIfTrue="1">
      <formula>AND(COLUMN(H3)=$K$3,ROW(H3)=VALUE(RIGHT(#REF!,1)))</formula>
    </cfRule>
  </conditionalFormatting>
  <conditionalFormatting sqref="D3:F4">
    <cfRule type="expression" priority="29" dxfId="16" stopIfTrue="1">
      <formula>NOT($A$2=$H$4)</formula>
    </cfRule>
    <cfRule type="cellIs" priority="30" dxfId="15" operator="lessThan" stopIfTrue="1">
      <formula>0</formula>
    </cfRule>
    <cfRule type="expression" priority="31" dxfId="14" stopIfTrue="1">
      <formula>OR($A$2=$H$4)</formula>
    </cfRule>
  </conditionalFormatting>
  <conditionalFormatting sqref="K8:N8 Q8:T8 W8:Z8">
    <cfRule type="cellIs" priority="32" dxfId="0" operator="equal" stopIfTrue="1">
      <formula>$B$3</formula>
    </cfRule>
  </conditionalFormatting>
  <conditionalFormatting sqref="G9:H9">
    <cfRule type="expression" priority="33" dxfId="12" stopIfTrue="1">
      <formula>AND(ROW(G9)=$A$4)</formula>
    </cfRule>
  </conditionalFormatting>
  <conditionalFormatting sqref="AB9">
    <cfRule type="expression" priority="34" dxfId="11" stopIfTrue="1">
      <formula>AND(ROW(X9)=$A$4)</formula>
    </cfRule>
    <cfRule type="expression" priority="35" dxfId="8" stopIfTrue="1">
      <formula>AND(AE9=1)</formula>
    </cfRule>
  </conditionalFormatting>
  <conditionalFormatting sqref="AC9">
    <cfRule type="expression" priority="36" dxfId="8" stopIfTrue="1">
      <formula>AND(AE9=2)</formula>
    </cfRule>
  </conditionalFormatting>
  <conditionalFormatting sqref="AD9">
    <cfRule type="expression" priority="37" dxfId="8" stopIfTrue="1">
      <formula>AND(AE9=3)</formula>
    </cfRule>
  </conditionalFormatting>
  <dataValidations count="12">
    <dataValidation errorStyle="warning" type="custom" allowBlank="1" showInputMessage="1" showErrorMessage="1" error="- Must be a multiple of 2.5 except for record attempts&#10;- Must be greater than previous good attempt&#10;- Must be &gt; or = to previous missed attempt" sqref="L9:N9 X9:Z9 R9:T9">
      <formula1>AND(MOD(L9,2.5)=0,L9&gt;=ABS(K9),L9&gt;K9)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>
      <formula1>"Flt A,Flt B,Flt C,Flt D,Flt E,Flt F, Flt G,Flt H"</formula1>
    </dataValidation>
    <dataValidation allowBlank="1" showInputMessage="1" showErrorMessage="1" prompt="Don't enter anything here, these are calculated automatically." sqref="V9 G9:H9 AB9:AD9 AU9 AG9"/>
    <dataValidation errorStyle="warning" type="custom" allowBlank="1" showInputMessage="1" showErrorMessage="1" error="Must be a multiple of 2.5 unless record attempt" sqref="K9 Q9 W9">
      <formula1>AND(MOD(K9,2.5)=0)</formula1>
    </dataValidation>
    <dataValidation type="list" allowBlank="1" showInputMessage="1" showErrorMessage="1" sqref="B9">
      <formula1>"A,B,C,D,E,F,G,H"</formula1>
    </dataValidation>
    <dataValidation type="list" allowBlank="1" showInputMessage="1" showErrorMessage="1" sqref="B2:E2">
      <formula1>INDIRECT($A$7)</formula1>
    </dataValidation>
    <dataValidation type="list" allowBlank="1" showInputMessage="1" showErrorMessage="1" sqref="AB8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>
      <formula1>INDIRECT($BA$1)</formula1>
    </dataValidation>
    <dataValidation type="list" allowBlank="1" showInputMessage="1" showErrorMessage="1" prompt="1st Character must be M or F to designate male/female to compute Wilks Coef.  Examples:  M-O = open male, F-M1 = female master" sqref="E9">
      <formula1>INDIRECT($AI$1)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9"/>
    <dataValidation type="list" allowBlank="1" showInputMessage="1" showErrorMessage="1" sqref="H6:I6">
      <formula1>"automatic, manual"</formula1>
    </dataValidation>
    <dataValidation errorStyle="warning" type="list" allowBlank="1" showInputMessage="1" showErrorMessage="1" promptTitle="Determine place using" prompt="1 = Division, Wt Class &amp; total&#10;2 = Division &amp; Total x Coef&#10;3 = Division &amp; Total x Coef x Age Coef" sqref="AE9">
      <formula1>"1,2,3"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5" right="0.5" top="0.75" bottom="0.75" header="0.5" footer="0.5"/>
  <pageSetup fitToHeight="0" fitToWidth="1" horizontalDpi="600" verticalDpi="600" orientation="landscape" paperSize="5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2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13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Y1910"/>
  <sheetViews>
    <sheetView zoomScalePageLayoutView="0" workbookViewId="0" topLeftCell="K1">
      <pane ySplit="1" topLeftCell="A2" activePane="bottomLeft" state="frozen"/>
      <selection pane="topLeft" activeCell="J1" sqref="J1"/>
      <selection pane="bottomLeft" activeCell="N2" sqref="N2"/>
    </sheetView>
  </sheetViews>
  <sheetFormatPr defaultColWidth="9.140625" defaultRowHeight="12.75"/>
  <cols>
    <col min="1" max="2" width="9.140625" style="5" customWidth="1"/>
    <col min="5" max="5" width="8.28125" style="0" customWidth="1"/>
    <col min="6" max="6" width="9.421875" style="0" customWidth="1"/>
    <col min="7" max="7" width="16.57421875" style="0" customWidth="1"/>
    <col min="8" max="8" width="9.28125" style="0" customWidth="1"/>
    <col min="9" max="9" width="6.7109375" style="0" customWidth="1"/>
    <col min="12" max="22" width="9.140625" style="2" customWidth="1"/>
  </cols>
  <sheetData>
    <row r="1" spans="1:22" ht="26.25">
      <c r="A1" s="41" t="s">
        <v>1</v>
      </c>
      <c r="B1" s="41" t="s">
        <v>3</v>
      </c>
      <c r="E1" s="65" t="s">
        <v>41</v>
      </c>
      <c r="F1" s="65"/>
      <c r="G1" s="65"/>
      <c r="H1" s="65"/>
      <c r="L1" s="89" t="s">
        <v>126</v>
      </c>
      <c r="M1" s="129" t="s">
        <v>160</v>
      </c>
      <c r="N1" s="129" t="s">
        <v>161</v>
      </c>
      <c r="O1" s="90" t="s">
        <v>165</v>
      </c>
      <c r="P1" s="90" t="s">
        <v>164</v>
      </c>
      <c r="Q1" s="89" t="s">
        <v>135</v>
      </c>
      <c r="R1" s="89" t="s">
        <v>136</v>
      </c>
      <c r="S1" s="90" t="s">
        <v>162</v>
      </c>
      <c r="T1" s="90" t="s">
        <v>163</v>
      </c>
      <c r="U1" s="90" t="s">
        <v>205</v>
      </c>
      <c r="V1" s="90" t="s">
        <v>206</v>
      </c>
    </row>
    <row r="2" spans="1:22" ht="12.75">
      <c r="A2" s="42">
        <v>14</v>
      </c>
      <c r="B2" s="42">
        <v>1.23</v>
      </c>
      <c r="C2" s="363" t="s">
        <v>73</v>
      </c>
      <c r="L2" s="2">
        <v>40</v>
      </c>
      <c r="N2" s="2">
        <v>1.3437</v>
      </c>
      <c r="O2" s="2">
        <v>1.3133</v>
      </c>
      <c r="P2" s="2">
        <v>1.1938</v>
      </c>
      <c r="Q2" s="2">
        <v>1.3354</v>
      </c>
      <c r="R2" s="2">
        <v>1.4936</v>
      </c>
      <c r="S2" s="2">
        <v>1.32435</v>
      </c>
      <c r="T2" s="2">
        <v>1.3437</v>
      </c>
      <c r="V2" s="2">
        <v>3.145</v>
      </c>
    </row>
    <row r="3" spans="1:22" ht="12.75">
      <c r="A3" s="42">
        <v>15</v>
      </c>
      <c r="B3" s="42">
        <v>1.18</v>
      </c>
      <c r="C3" s="363"/>
      <c r="L3" s="2">
        <v>40.1</v>
      </c>
      <c r="N3" s="2">
        <v>1.3415</v>
      </c>
      <c r="O3" s="2">
        <v>1.3092</v>
      </c>
      <c r="P3" s="2">
        <v>1.1915</v>
      </c>
      <c r="Q3" s="2">
        <v>1.3311</v>
      </c>
      <c r="R3" s="2">
        <v>1.4915</v>
      </c>
      <c r="S3" s="2">
        <v>1.32015</v>
      </c>
      <c r="T3" s="2">
        <v>1.3415</v>
      </c>
      <c r="V3" s="2">
        <v>3.129</v>
      </c>
    </row>
    <row r="4" spans="1:22" ht="12.75">
      <c r="A4" s="42">
        <v>16</v>
      </c>
      <c r="B4" s="42">
        <v>1.13</v>
      </c>
      <c r="C4" s="363"/>
      <c r="L4" s="2">
        <v>40.2</v>
      </c>
      <c r="N4" s="2">
        <v>1.3393</v>
      </c>
      <c r="O4" s="2">
        <v>1.3052</v>
      </c>
      <c r="P4" s="2">
        <v>1.1892</v>
      </c>
      <c r="Q4" s="2">
        <v>1.3268</v>
      </c>
      <c r="R4" s="2">
        <v>1.4894</v>
      </c>
      <c r="S4" s="2">
        <v>1.3159999999999998</v>
      </c>
      <c r="T4" s="2">
        <v>1.3393</v>
      </c>
      <c r="V4" s="2">
        <v>3.113</v>
      </c>
    </row>
    <row r="5" spans="1:22" ht="12.75">
      <c r="A5" s="43">
        <v>17</v>
      </c>
      <c r="B5" s="43">
        <v>1.08</v>
      </c>
      <c r="C5" s="363"/>
      <c r="L5" s="2">
        <v>40.3</v>
      </c>
      <c r="N5" s="2">
        <v>1.337</v>
      </c>
      <c r="O5" s="2">
        <v>1.3011</v>
      </c>
      <c r="P5" s="2">
        <v>1.1869</v>
      </c>
      <c r="Q5" s="2">
        <v>1.3225</v>
      </c>
      <c r="R5" s="2">
        <v>1.4872</v>
      </c>
      <c r="S5" s="2">
        <v>1.3117999999999999</v>
      </c>
      <c r="T5" s="2">
        <v>1.337</v>
      </c>
      <c r="V5" s="2">
        <v>3.113</v>
      </c>
    </row>
    <row r="6" spans="1:22" ht="12.75">
      <c r="A6" s="43">
        <v>18</v>
      </c>
      <c r="B6" s="43">
        <v>1.06</v>
      </c>
      <c r="C6" s="363"/>
      <c r="L6" s="2">
        <v>40.4</v>
      </c>
      <c r="N6" s="2">
        <v>1.3348</v>
      </c>
      <c r="O6" s="2">
        <v>1.2971</v>
      </c>
      <c r="P6" s="2">
        <v>1.1846</v>
      </c>
      <c r="Q6" s="2">
        <v>1.3182</v>
      </c>
      <c r="R6" s="2">
        <v>1.4851</v>
      </c>
      <c r="S6" s="2">
        <v>1.30765</v>
      </c>
      <c r="T6" s="2">
        <v>1.3348</v>
      </c>
      <c r="V6" s="2">
        <v>3.097</v>
      </c>
    </row>
    <row r="7" spans="1:22" ht="12.75">
      <c r="A7" s="43">
        <v>19</v>
      </c>
      <c r="B7" s="43">
        <v>1.04</v>
      </c>
      <c r="C7" s="363"/>
      <c r="L7" s="2">
        <v>40.5</v>
      </c>
      <c r="N7" s="2">
        <v>1.3326</v>
      </c>
      <c r="O7" s="2">
        <v>1.2931</v>
      </c>
      <c r="P7" s="2">
        <v>1.1823</v>
      </c>
      <c r="Q7" s="2">
        <v>1.314</v>
      </c>
      <c r="R7" s="2">
        <v>1.483</v>
      </c>
      <c r="S7" s="2">
        <v>1.30355</v>
      </c>
      <c r="T7" s="2">
        <v>1.3326</v>
      </c>
      <c r="V7" s="2">
        <v>3.065</v>
      </c>
    </row>
    <row r="8" spans="1:22" ht="12.75">
      <c r="A8" s="43">
        <v>20</v>
      </c>
      <c r="B8" s="43">
        <v>1.03</v>
      </c>
      <c r="C8" s="363"/>
      <c r="L8" s="2">
        <v>40.6</v>
      </c>
      <c r="N8" s="2">
        <v>1.3305</v>
      </c>
      <c r="O8" s="2">
        <v>1.2891</v>
      </c>
      <c r="P8" s="2">
        <v>1.181</v>
      </c>
      <c r="Q8" s="2">
        <v>1.3098</v>
      </c>
      <c r="R8" s="2">
        <v>1.4809</v>
      </c>
      <c r="S8" s="2">
        <v>1.29945</v>
      </c>
      <c r="T8" s="2">
        <v>1.3305</v>
      </c>
      <c r="V8" s="2">
        <v>3.049</v>
      </c>
    </row>
    <row r="9" spans="1:22" ht="12.75">
      <c r="A9" s="43">
        <v>21</v>
      </c>
      <c r="B9" s="43">
        <v>1.02</v>
      </c>
      <c r="C9" s="363"/>
      <c r="L9" s="2">
        <v>40.7</v>
      </c>
      <c r="N9" s="2">
        <v>1.3283</v>
      </c>
      <c r="O9" s="2">
        <v>1.2851</v>
      </c>
      <c r="P9" s="2">
        <v>1.1778</v>
      </c>
      <c r="Q9" s="2">
        <v>1.3057</v>
      </c>
      <c r="R9" s="2">
        <v>1.4788</v>
      </c>
      <c r="S9" s="2">
        <v>1.2953999999999999</v>
      </c>
      <c r="T9" s="2">
        <v>1.3283</v>
      </c>
      <c r="V9" s="2">
        <v>3.033</v>
      </c>
    </row>
    <row r="10" spans="1:22" ht="12.75">
      <c r="A10" s="43">
        <v>22</v>
      </c>
      <c r="B10" s="43">
        <v>1.01</v>
      </c>
      <c r="C10" s="363"/>
      <c r="L10" s="2">
        <v>40.8</v>
      </c>
      <c r="N10" s="2">
        <v>1.3261</v>
      </c>
      <c r="O10" s="2">
        <v>1.2812</v>
      </c>
      <c r="P10" s="2">
        <v>1.1756</v>
      </c>
      <c r="Q10" s="2">
        <v>1.3016</v>
      </c>
      <c r="R10" s="2">
        <v>1.4766</v>
      </c>
      <c r="S10" s="2">
        <v>1.2913999999999999</v>
      </c>
      <c r="T10" s="2">
        <v>1.3261</v>
      </c>
      <c r="V10" s="2">
        <v>3.033</v>
      </c>
    </row>
    <row r="11" spans="1:22" ht="12.75">
      <c r="A11" s="2">
        <v>23</v>
      </c>
      <c r="B11" s="2">
        <v>1</v>
      </c>
      <c r="C11" s="363"/>
      <c r="L11" s="2">
        <v>41</v>
      </c>
      <c r="N11" s="2">
        <v>1.3217</v>
      </c>
      <c r="O11" s="2">
        <v>1.2734</v>
      </c>
      <c r="P11" s="2">
        <v>1.1732</v>
      </c>
      <c r="Q11" s="2">
        <v>1.2934</v>
      </c>
      <c r="R11" s="2">
        <v>1.4724</v>
      </c>
      <c r="S11" s="2">
        <v>1.2834</v>
      </c>
      <c r="T11" s="2">
        <v>1.3217</v>
      </c>
      <c r="V11" s="2">
        <v>3.017</v>
      </c>
    </row>
    <row r="12" spans="1:22" ht="12.75" customHeight="1">
      <c r="A12" s="2">
        <v>30</v>
      </c>
      <c r="B12" s="2">
        <v>1</v>
      </c>
      <c r="D12" s="66"/>
      <c r="E12" s="361" t="s">
        <v>40</v>
      </c>
      <c r="F12" s="362"/>
      <c r="G12" s="67"/>
      <c r="L12" s="2">
        <v>41.1</v>
      </c>
      <c r="N12" s="2">
        <v>1.3195</v>
      </c>
      <c r="O12" s="2">
        <v>1.2695</v>
      </c>
      <c r="P12" s="2">
        <v>1.1711</v>
      </c>
      <c r="Q12" s="2">
        <v>1.2894</v>
      </c>
      <c r="R12" s="2">
        <v>1.4702</v>
      </c>
      <c r="S12" s="2">
        <v>1.2794500000000002</v>
      </c>
      <c r="T12" s="2">
        <v>1.3195</v>
      </c>
      <c r="V12" s="2">
        <v>2.985</v>
      </c>
    </row>
    <row r="13" spans="1:22" ht="17.25" customHeight="1">
      <c r="A13" s="44">
        <v>40</v>
      </c>
      <c r="B13" s="44" t="s">
        <v>83</v>
      </c>
      <c r="C13" s="363" t="s">
        <v>74</v>
      </c>
      <c r="D13" s="1"/>
      <c r="E13" s="69" t="s">
        <v>126</v>
      </c>
      <c r="F13" s="72" t="s">
        <v>127</v>
      </c>
      <c r="G13" s="3" t="s">
        <v>178</v>
      </c>
      <c r="L13" s="2">
        <v>41.2</v>
      </c>
      <c r="N13" s="2">
        <v>1.3174</v>
      </c>
      <c r="O13" s="2">
        <v>1.2656</v>
      </c>
      <c r="P13" s="2">
        <v>1.1689</v>
      </c>
      <c r="Q13" s="2">
        <v>1.2854</v>
      </c>
      <c r="R13" s="2">
        <v>1.4681</v>
      </c>
      <c r="S13" s="2">
        <v>1.2755</v>
      </c>
      <c r="T13" s="2">
        <v>1.3174</v>
      </c>
      <c r="V13" s="2">
        <v>2.971</v>
      </c>
    </row>
    <row r="14" spans="1:22" ht="12.75">
      <c r="A14" s="44">
        <v>41</v>
      </c>
      <c r="B14" s="44" t="s">
        <v>84</v>
      </c>
      <c r="C14" s="363"/>
      <c r="E14" s="69">
        <v>44</v>
      </c>
      <c r="F14" s="72">
        <v>97</v>
      </c>
      <c r="G14" s="3">
        <v>97.00240000000001</v>
      </c>
      <c r="L14" s="2">
        <v>41.3</v>
      </c>
      <c r="N14" s="2">
        <v>1.3152</v>
      </c>
      <c r="O14" s="2">
        <v>1.2618</v>
      </c>
      <c r="P14" s="2">
        <v>1.1667</v>
      </c>
      <c r="Q14" s="2">
        <v>1.2814</v>
      </c>
      <c r="R14" s="2">
        <v>1.466</v>
      </c>
      <c r="S14" s="2">
        <v>1.2716</v>
      </c>
      <c r="T14" s="2">
        <v>1.3152</v>
      </c>
      <c r="V14" s="2">
        <v>2.9570000000000003</v>
      </c>
    </row>
    <row r="15" spans="1:22" ht="12.75">
      <c r="A15" s="44">
        <v>42</v>
      </c>
      <c r="B15" s="44" t="s">
        <v>85</v>
      </c>
      <c r="C15" s="363"/>
      <c r="E15" s="69">
        <v>48</v>
      </c>
      <c r="F15" s="72">
        <v>105</v>
      </c>
      <c r="G15" s="3">
        <v>105.8208</v>
      </c>
      <c r="L15" s="2">
        <v>41.4</v>
      </c>
      <c r="N15" s="2">
        <v>1.313</v>
      </c>
      <c r="O15" s="2">
        <v>1.258</v>
      </c>
      <c r="P15" s="2">
        <v>1.1645</v>
      </c>
      <c r="Q15" s="2">
        <v>1.2775</v>
      </c>
      <c r="R15" s="2">
        <v>1.4638</v>
      </c>
      <c r="S15" s="2">
        <v>1.26775</v>
      </c>
      <c r="T15" s="2">
        <v>1.313</v>
      </c>
      <c r="V15" s="2">
        <v>2.9570000000000003</v>
      </c>
    </row>
    <row r="16" spans="1:22" ht="12.75">
      <c r="A16" s="44">
        <v>43</v>
      </c>
      <c r="B16" s="44" t="s">
        <v>86</v>
      </c>
      <c r="C16" s="363"/>
      <c r="E16" s="69">
        <v>52</v>
      </c>
      <c r="F16" s="72">
        <v>114</v>
      </c>
      <c r="G16" s="3">
        <v>114.6392</v>
      </c>
      <c r="L16" s="2">
        <v>41.5</v>
      </c>
      <c r="N16" s="2">
        <v>1.3109</v>
      </c>
      <c r="O16" s="2">
        <v>1.2542</v>
      </c>
      <c r="P16" s="2">
        <v>1.1623</v>
      </c>
      <c r="Q16" s="2">
        <v>1.2736</v>
      </c>
      <c r="R16" s="2">
        <v>1.4617</v>
      </c>
      <c r="S16" s="2">
        <v>1.2639</v>
      </c>
      <c r="T16" s="2">
        <v>1.3109</v>
      </c>
      <c r="V16" s="2">
        <v>2.943</v>
      </c>
    </row>
    <row r="17" spans="1:22" ht="12.75">
      <c r="A17" s="44">
        <v>44</v>
      </c>
      <c r="B17" s="44" t="s">
        <v>87</v>
      </c>
      <c r="C17" s="363"/>
      <c r="E17" s="69">
        <v>56</v>
      </c>
      <c r="F17" s="72">
        <v>123</v>
      </c>
      <c r="G17" s="3">
        <v>123.45760000000001</v>
      </c>
      <c r="L17" s="2">
        <v>41.6</v>
      </c>
      <c r="N17" s="2">
        <v>1.3087</v>
      </c>
      <c r="O17" s="2">
        <v>1.2504</v>
      </c>
      <c r="P17" s="2">
        <v>1.1601</v>
      </c>
      <c r="Q17" s="2">
        <v>1.2697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>
      <c r="A18" s="44">
        <v>45</v>
      </c>
      <c r="B18" s="44" t="s">
        <v>88</v>
      </c>
      <c r="C18" s="363"/>
      <c r="E18" s="69">
        <v>60</v>
      </c>
      <c r="F18" s="72">
        <v>132</v>
      </c>
      <c r="G18" s="3">
        <v>132.276</v>
      </c>
      <c r="J18" s="60"/>
      <c r="K18" s="60"/>
      <c r="L18" s="91">
        <v>41.7</v>
      </c>
      <c r="M18" s="91"/>
      <c r="N18" s="91">
        <v>1.3065</v>
      </c>
      <c r="O18" s="91">
        <v>1.2467</v>
      </c>
      <c r="P18" s="91">
        <v>1.1579</v>
      </c>
      <c r="Q18" s="91">
        <v>1.2658</v>
      </c>
      <c r="R18" s="91">
        <v>1.4574</v>
      </c>
      <c r="S18" s="2">
        <v>1.25625</v>
      </c>
      <c r="T18" s="2">
        <v>1.3065</v>
      </c>
      <c r="V18" s="2">
        <v>2.9018</v>
      </c>
      <c r="W18" s="60"/>
      <c r="X18" s="61"/>
      <c r="Y18" s="61"/>
    </row>
    <row r="19" spans="1:22" ht="12.75" customHeight="1">
      <c r="A19" s="44">
        <v>46</v>
      </c>
      <c r="B19" s="44" t="s">
        <v>89</v>
      </c>
      <c r="C19" s="363"/>
      <c r="E19" s="69">
        <v>67.5</v>
      </c>
      <c r="F19" s="72">
        <v>148</v>
      </c>
      <c r="G19" s="3">
        <v>148.81050000000002</v>
      </c>
      <c r="L19" s="2">
        <v>41.8</v>
      </c>
      <c r="N19" s="2">
        <v>1.3043</v>
      </c>
      <c r="O19" s="2">
        <v>1.2429</v>
      </c>
      <c r="P19" s="2">
        <v>1.1557</v>
      </c>
      <c r="Q19" s="2">
        <v>1.262</v>
      </c>
      <c r="R19" s="2">
        <v>1.4552</v>
      </c>
      <c r="S19" s="2">
        <v>1.25245</v>
      </c>
      <c r="T19" s="2">
        <v>1.3043</v>
      </c>
      <c r="V19" s="2">
        <v>2.8886000000000003</v>
      </c>
    </row>
    <row r="20" spans="1:22" ht="12.75" customHeight="1">
      <c r="A20" s="44">
        <v>47</v>
      </c>
      <c r="B20" s="44" t="s">
        <v>90</v>
      </c>
      <c r="C20" s="363"/>
      <c r="E20" s="69">
        <v>75</v>
      </c>
      <c r="F20" s="72">
        <v>165</v>
      </c>
      <c r="G20" s="3">
        <v>165.345</v>
      </c>
      <c r="L20" s="2">
        <v>41.9</v>
      </c>
      <c r="N20" s="2">
        <v>1.3022</v>
      </c>
      <c r="O20" s="2">
        <v>1.2773</v>
      </c>
      <c r="P20" s="2">
        <v>1.1535</v>
      </c>
      <c r="Q20" s="2">
        <v>1.2582</v>
      </c>
      <c r="R20" s="2">
        <v>1.4531</v>
      </c>
      <c r="S20" s="2">
        <v>1.26775</v>
      </c>
      <c r="T20" s="2">
        <v>1.3022</v>
      </c>
      <c r="V20" s="2">
        <v>2.8886000000000003</v>
      </c>
    </row>
    <row r="21" spans="1:22" ht="12.75">
      <c r="A21" s="44">
        <v>48</v>
      </c>
      <c r="B21" s="44" t="s">
        <v>91</v>
      </c>
      <c r="C21" s="363"/>
      <c r="E21" s="69">
        <v>82.5</v>
      </c>
      <c r="F21" s="72">
        <v>181</v>
      </c>
      <c r="G21" s="3">
        <v>181.8795</v>
      </c>
      <c r="L21" s="2">
        <v>42</v>
      </c>
      <c r="N21" s="2">
        <v>1.3001</v>
      </c>
      <c r="O21" s="2">
        <v>1.2355</v>
      </c>
      <c r="P21" s="2">
        <v>1.1514</v>
      </c>
      <c r="Q21" s="2">
        <v>1.2545</v>
      </c>
      <c r="R21" s="2">
        <v>1.451</v>
      </c>
      <c r="S21" s="2">
        <v>1.245</v>
      </c>
      <c r="T21" s="2">
        <v>1.3001</v>
      </c>
      <c r="V21" s="2">
        <v>2.8754</v>
      </c>
    </row>
    <row r="22" spans="1:22" ht="12.75">
      <c r="A22" s="44">
        <v>49</v>
      </c>
      <c r="B22" s="44" t="s">
        <v>92</v>
      </c>
      <c r="C22" s="363"/>
      <c r="E22" s="69">
        <v>90</v>
      </c>
      <c r="F22" s="72">
        <v>198</v>
      </c>
      <c r="G22" s="3">
        <v>198.41400000000002</v>
      </c>
      <c r="L22" s="2">
        <v>42.1</v>
      </c>
      <c r="N22" s="2">
        <v>1.2979</v>
      </c>
      <c r="O22" s="2">
        <v>1.2318</v>
      </c>
      <c r="P22" s="2">
        <v>1.1492</v>
      </c>
      <c r="Q22" s="2">
        <v>1.2507</v>
      </c>
      <c r="R22" s="2">
        <v>1.4488</v>
      </c>
      <c r="S22" s="2">
        <v>1.24125</v>
      </c>
      <c r="T22" s="2">
        <v>1.2979</v>
      </c>
      <c r="V22" s="2">
        <v>2.849</v>
      </c>
    </row>
    <row r="23" spans="1:22" ht="12.75">
      <c r="A23" s="44">
        <v>50</v>
      </c>
      <c r="B23" s="44" t="s">
        <v>93</v>
      </c>
      <c r="E23" s="69">
        <v>100</v>
      </c>
      <c r="F23" s="72">
        <v>220</v>
      </c>
      <c r="G23" s="3">
        <v>220.46</v>
      </c>
      <c r="L23" s="2">
        <v>42.2</v>
      </c>
      <c r="N23" s="2">
        <v>1.2958</v>
      </c>
      <c r="O23" s="2">
        <v>1.2282</v>
      </c>
      <c r="P23" s="2">
        <v>1.1471</v>
      </c>
      <c r="Q23" s="2">
        <v>1.247</v>
      </c>
      <c r="R23" s="2">
        <v>1.4467</v>
      </c>
      <c r="S23" s="2">
        <v>1.2376</v>
      </c>
      <c r="T23" s="2">
        <v>1.2958</v>
      </c>
      <c r="V23" s="2">
        <v>2.8362000000000003</v>
      </c>
    </row>
    <row r="24" spans="1:22" ht="12.75">
      <c r="A24" s="44">
        <v>51</v>
      </c>
      <c r="B24" s="44" t="s">
        <v>94</v>
      </c>
      <c r="E24" s="69">
        <v>110</v>
      </c>
      <c r="F24" s="72">
        <v>242</v>
      </c>
      <c r="G24" s="3">
        <v>242.506</v>
      </c>
      <c r="I24" s="4"/>
      <c r="L24" s="2">
        <v>42.3</v>
      </c>
      <c r="N24" s="2">
        <v>1.2936</v>
      </c>
      <c r="O24" s="2">
        <v>1.2245</v>
      </c>
      <c r="P24" s="2">
        <v>1.145</v>
      </c>
      <c r="Q24" s="2">
        <v>1.2433</v>
      </c>
      <c r="R24" s="2">
        <v>1.4445</v>
      </c>
      <c r="S24" s="2">
        <v>1.2339</v>
      </c>
      <c r="T24" s="2">
        <v>1.2936</v>
      </c>
      <c r="V24" s="2">
        <v>2.8234000000000004</v>
      </c>
    </row>
    <row r="25" spans="1:22" ht="12.75">
      <c r="A25" s="44">
        <v>52</v>
      </c>
      <c r="B25" s="44" t="s">
        <v>95</v>
      </c>
      <c r="E25" s="69">
        <v>125</v>
      </c>
      <c r="F25" s="72">
        <v>275</v>
      </c>
      <c r="G25" s="3">
        <v>275.575</v>
      </c>
      <c r="I25" s="4"/>
      <c r="L25" s="2">
        <v>42.4</v>
      </c>
      <c r="N25" s="2">
        <v>1.2915</v>
      </c>
      <c r="O25" s="2">
        <v>1.2209</v>
      </c>
      <c r="P25" s="2">
        <v>1.1428</v>
      </c>
      <c r="Q25" s="2">
        <v>1.2397</v>
      </c>
      <c r="R25" s="2">
        <v>1.4424</v>
      </c>
      <c r="S25" s="2">
        <v>1.2303000000000002</v>
      </c>
      <c r="T25" s="2">
        <v>1.2915</v>
      </c>
      <c r="V25" s="2">
        <v>2.8234000000000004</v>
      </c>
    </row>
    <row r="26" spans="1:22" ht="12.75">
      <c r="A26" s="44">
        <v>53</v>
      </c>
      <c r="B26" s="44" t="s">
        <v>96</v>
      </c>
      <c r="E26" s="69">
        <v>140</v>
      </c>
      <c r="F26" s="72">
        <v>308</v>
      </c>
      <c r="G26" s="3">
        <v>308.644</v>
      </c>
      <c r="L26" s="2">
        <v>42.5</v>
      </c>
      <c r="N26" s="2">
        <v>1.2894</v>
      </c>
      <c r="O26" s="2">
        <v>1.2173</v>
      </c>
      <c r="P26" s="2">
        <v>1.1407</v>
      </c>
      <c r="Q26" s="2">
        <v>1.236</v>
      </c>
      <c r="R26" s="2">
        <v>1.4402</v>
      </c>
      <c r="S26" s="2">
        <v>1.22665</v>
      </c>
      <c r="T26" s="2">
        <v>1.2894</v>
      </c>
      <c r="V26" s="2">
        <v>2.8108</v>
      </c>
    </row>
    <row r="27" spans="1:22" ht="12.75">
      <c r="A27" s="44">
        <v>54</v>
      </c>
      <c r="B27" s="44" t="s">
        <v>97</v>
      </c>
      <c r="E27" s="70">
        <v>145</v>
      </c>
      <c r="F27" s="72">
        <v>319</v>
      </c>
      <c r="G27" s="3">
        <v>319.66700000000003</v>
      </c>
      <c r="L27" s="2">
        <v>42.6</v>
      </c>
      <c r="N27" s="2">
        <v>1.2873</v>
      </c>
      <c r="O27" s="2">
        <v>1.2138</v>
      </c>
      <c r="P27" s="2">
        <v>1.1386</v>
      </c>
      <c r="Q27" s="2">
        <v>1.2324</v>
      </c>
      <c r="R27" s="2">
        <v>1.4381</v>
      </c>
      <c r="S27" s="2">
        <v>1.2231</v>
      </c>
      <c r="T27" s="2">
        <v>1.2873</v>
      </c>
      <c r="V27" s="2">
        <v>2.786</v>
      </c>
    </row>
    <row r="28" spans="1:22" ht="12.75">
      <c r="A28" s="44">
        <v>55</v>
      </c>
      <c r="B28" s="44" t="s">
        <v>98</v>
      </c>
      <c r="E28" s="71" t="s">
        <v>125</v>
      </c>
      <c r="F28" s="73" t="s">
        <v>125</v>
      </c>
      <c r="G28" s="174" t="s">
        <v>179</v>
      </c>
      <c r="L28" s="2">
        <v>42.7</v>
      </c>
      <c r="N28" s="2">
        <v>1.2851</v>
      </c>
      <c r="O28" s="2">
        <v>1.2102</v>
      </c>
      <c r="P28" s="2">
        <v>1.1365</v>
      </c>
      <c r="Q28" s="2">
        <v>1.2289</v>
      </c>
      <c r="R28" s="2">
        <v>1.4359</v>
      </c>
      <c r="S28" s="2">
        <v>1.21955</v>
      </c>
      <c r="T28" s="2">
        <v>1.2851</v>
      </c>
      <c r="V28" s="2">
        <v>2.7752</v>
      </c>
    </row>
    <row r="29" spans="1:22" ht="12.75">
      <c r="A29" s="44">
        <v>56</v>
      </c>
      <c r="B29" s="44" t="s">
        <v>99</v>
      </c>
      <c r="D29" s="68"/>
      <c r="L29" s="2">
        <v>42.8</v>
      </c>
      <c r="N29" s="2">
        <v>1.283</v>
      </c>
      <c r="O29" s="2">
        <v>1.2067</v>
      </c>
      <c r="P29" s="2">
        <v>1.1344</v>
      </c>
      <c r="Q29" s="2">
        <v>1.2253</v>
      </c>
      <c r="R29" s="2">
        <v>1.4338</v>
      </c>
      <c r="S29" s="2">
        <v>1.2160000000000002</v>
      </c>
      <c r="T29" s="2">
        <v>1.283</v>
      </c>
      <c r="V29" s="2">
        <v>2.7643999999999997</v>
      </c>
    </row>
    <row r="30" spans="1:22" ht="12.75">
      <c r="A30" s="45">
        <v>57</v>
      </c>
      <c r="B30" s="45" t="s">
        <v>100</v>
      </c>
      <c r="L30" s="2">
        <v>42.9</v>
      </c>
      <c r="N30" s="2">
        <v>1.2809</v>
      </c>
      <c r="O30" s="2">
        <v>1.2392</v>
      </c>
      <c r="P30" s="2">
        <v>1.1323</v>
      </c>
      <c r="Q30" s="2">
        <v>1.2218</v>
      </c>
      <c r="R30" s="2">
        <v>1.4316</v>
      </c>
      <c r="S30" s="2">
        <v>1.2305000000000001</v>
      </c>
      <c r="T30" s="2">
        <v>1.2809</v>
      </c>
      <c r="V30" s="2">
        <v>2.7643999999999997</v>
      </c>
    </row>
    <row r="31" spans="1:22" ht="12.75">
      <c r="A31" s="46">
        <v>58</v>
      </c>
      <c r="B31" s="46" t="s">
        <v>101</v>
      </c>
      <c r="L31" s="2">
        <v>43</v>
      </c>
      <c r="N31" s="2">
        <v>1.2788</v>
      </c>
      <c r="O31" s="2">
        <v>1.1997</v>
      </c>
      <c r="P31" s="2">
        <v>1.1303</v>
      </c>
      <c r="Q31" s="2">
        <v>1.2183</v>
      </c>
      <c r="R31" s="2">
        <v>1.4295</v>
      </c>
      <c r="S31" s="2">
        <v>1.209</v>
      </c>
      <c r="T31" s="2">
        <v>1.2788</v>
      </c>
      <c r="V31" s="2">
        <v>2.7536</v>
      </c>
    </row>
    <row r="32" spans="1:22" ht="12.75">
      <c r="A32" s="46">
        <v>59</v>
      </c>
      <c r="B32" s="46" t="s">
        <v>102</v>
      </c>
      <c r="F32" s="5">
        <v>44</v>
      </c>
      <c r="G32" s="5">
        <v>44</v>
      </c>
      <c r="L32" s="2">
        <v>43.1</v>
      </c>
      <c r="N32" s="2">
        <v>1.2767</v>
      </c>
      <c r="O32" s="2">
        <v>1.1962</v>
      </c>
      <c r="P32" s="2">
        <v>1.1282</v>
      </c>
      <c r="Q32" s="2">
        <v>1.2148</v>
      </c>
      <c r="R32" s="2">
        <v>1.4273</v>
      </c>
      <c r="S32" s="2">
        <v>1.2055</v>
      </c>
      <c r="T32" s="2">
        <v>1.2767</v>
      </c>
      <c r="V32" s="2">
        <v>2.732</v>
      </c>
    </row>
    <row r="33" spans="1:22" ht="12.75" customHeight="1">
      <c r="A33" s="46">
        <v>60</v>
      </c>
      <c r="B33" s="46" t="s">
        <v>103</v>
      </c>
      <c r="F33" s="5">
        <v>48</v>
      </c>
      <c r="G33" s="5">
        <v>48</v>
      </c>
      <c r="L33" s="2">
        <v>43.2</v>
      </c>
      <c r="N33" s="2">
        <v>1.2746</v>
      </c>
      <c r="O33" s="2">
        <v>1.1927</v>
      </c>
      <c r="P33" s="2">
        <v>1.1261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>
      <c r="A34" s="46">
        <v>61</v>
      </c>
      <c r="B34" s="46" t="s">
        <v>104</v>
      </c>
      <c r="F34" s="5">
        <v>52</v>
      </c>
      <c r="G34" s="5">
        <v>52</v>
      </c>
      <c r="L34" s="2">
        <v>43.3</v>
      </c>
      <c r="N34" s="2">
        <v>1.2725</v>
      </c>
      <c r="O34" s="2">
        <v>1.1893</v>
      </c>
      <c r="P34" s="2">
        <v>1.1241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2.7112</v>
      </c>
    </row>
    <row r="35" spans="1:22" ht="12.75" customHeight="1">
      <c r="A35" s="46">
        <v>62</v>
      </c>
      <c r="B35" s="46" t="s">
        <v>105</v>
      </c>
      <c r="F35" s="5">
        <v>56</v>
      </c>
      <c r="G35" s="5">
        <v>56</v>
      </c>
      <c r="L35" s="2">
        <v>43.4</v>
      </c>
      <c r="N35" s="2">
        <v>1.2704</v>
      </c>
      <c r="O35" s="2">
        <v>1.1858</v>
      </c>
      <c r="P35" s="2">
        <v>1.122</v>
      </c>
      <c r="Q35" s="2">
        <v>1.2045</v>
      </c>
      <c r="R35" s="2">
        <v>1.4209</v>
      </c>
      <c r="S35" s="2">
        <v>1.19515</v>
      </c>
      <c r="T35" s="2">
        <v>1.2704</v>
      </c>
      <c r="V35" s="2">
        <v>2.7112</v>
      </c>
    </row>
    <row r="36" spans="1:22" ht="12.75" customHeight="1">
      <c r="A36" s="46">
        <v>63</v>
      </c>
      <c r="B36" s="46" t="s">
        <v>106</v>
      </c>
      <c r="F36" s="5">
        <v>60</v>
      </c>
      <c r="G36" s="5">
        <v>60</v>
      </c>
      <c r="L36" s="2">
        <v>43.5</v>
      </c>
      <c r="N36" s="2">
        <v>1.2684</v>
      </c>
      <c r="O36" s="2">
        <v>1.1824</v>
      </c>
      <c r="P36" s="2">
        <v>1.12</v>
      </c>
      <c r="Q36" s="2">
        <v>1.2011</v>
      </c>
      <c r="R36" s="2">
        <v>1.4188</v>
      </c>
      <c r="S36" s="2">
        <v>1.1917499999999999</v>
      </c>
      <c r="T36" s="2">
        <v>1.2684</v>
      </c>
      <c r="V36" s="2">
        <v>2.701</v>
      </c>
    </row>
    <row r="37" spans="1:22" ht="12.75">
      <c r="A37" s="46">
        <v>64</v>
      </c>
      <c r="B37" s="46" t="s">
        <v>107</v>
      </c>
      <c r="F37" s="5">
        <v>67.5</v>
      </c>
      <c r="G37" s="5">
        <v>67.5</v>
      </c>
      <c r="L37" s="2">
        <v>43.6</v>
      </c>
      <c r="N37" s="2">
        <v>1.2662</v>
      </c>
      <c r="O37" s="2">
        <v>1.1791</v>
      </c>
      <c r="P37" s="2">
        <v>1.118</v>
      </c>
      <c r="Q37" s="2">
        <v>1.1978</v>
      </c>
      <c r="R37" s="2">
        <v>1.4166</v>
      </c>
      <c r="S37" s="2">
        <v>1.18845</v>
      </c>
      <c r="T37" s="2">
        <v>1.2662</v>
      </c>
      <c r="V37" s="2">
        <v>2.681</v>
      </c>
    </row>
    <row r="38" spans="1:22" ht="12.75" customHeight="1">
      <c r="A38" s="46">
        <v>65</v>
      </c>
      <c r="B38" s="46" t="s">
        <v>108</v>
      </c>
      <c r="F38" s="5">
        <v>75</v>
      </c>
      <c r="G38" s="5">
        <v>75</v>
      </c>
      <c r="L38" s="2">
        <v>43.7</v>
      </c>
      <c r="N38" s="2">
        <v>1.2642</v>
      </c>
      <c r="O38" s="2">
        <v>1.1757</v>
      </c>
      <c r="P38" s="2">
        <v>1.1159</v>
      </c>
      <c r="Q38" s="2">
        <v>1.1944</v>
      </c>
      <c r="R38" s="2">
        <v>1.4145</v>
      </c>
      <c r="S38" s="2">
        <v>1.18505</v>
      </c>
      <c r="T38" s="2">
        <v>1.2642</v>
      </c>
      <c r="V38" s="2">
        <v>2.6710000000000003</v>
      </c>
    </row>
    <row r="39" spans="1:22" ht="13.5" customHeight="1">
      <c r="A39" s="46">
        <v>66</v>
      </c>
      <c r="B39" s="46" t="s">
        <v>109</v>
      </c>
      <c r="F39" s="5">
        <v>82.5</v>
      </c>
      <c r="G39" s="5">
        <v>82.5</v>
      </c>
      <c r="L39" s="2">
        <v>43.8</v>
      </c>
      <c r="N39" s="2">
        <v>1.2621</v>
      </c>
      <c r="O39" s="2">
        <v>1.1723</v>
      </c>
      <c r="P39" s="2">
        <v>1.1139</v>
      </c>
      <c r="Q39" s="2">
        <v>1.1911</v>
      </c>
      <c r="R39" s="2">
        <v>1.4123</v>
      </c>
      <c r="S39" s="2">
        <v>1.1817</v>
      </c>
      <c r="T39" s="2">
        <v>1.2621</v>
      </c>
      <c r="V39" s="2">
        <v>2.661</v>
      </c>
    </row>
    <row r="40" spans="1:22" ht="12.75" customHeight="1">
      <c r="A40" s="46">
        <v>67</v>
      </c>
      <c r="B40" s="46" t="s">
        <v>110</v>
      </c>
      <c r="F40" s="5">
        <v>90</v>
      </c>
      <c r="G40" s="5">
        <v>90</v>
      </c>
      <c r="L40" s="2">
        <v>43.9</v>
      </c>
      <c r="N40" s="2">
        <v>1.26</v>
      </c>
      <c r="O40" s="2">
        <v>1.2032</v>
      </c>
      <c r="P40" s="2">
        <v>1.1119</v>
      </c>
      <c r="Q40" s="2">
        <v>1.1878</v>
      </c>
      <c r="R40" s="2">
        <v>1.4102</v>
      </c>
      <c r="S40" s="2">
        <v>1.1955</v>
      </c>
      <c r="T40" s="2">
        <v>1.26</v>
      </c>
      <c r="V40" s="2">
        <v>2.661</v>
      </c>
    </row>
    <row r="41" spans="1:22" ht="12.75" customHeight="1">
      <c r="A41" s="46">
        <v>68</v>
      </c>
      <c r="B41" s="46" t="s">
        <v>111</v>
      </c>
      <c r="F41" s="5">
        <v>97</v>
      </c>
      <c r="G41" s="5">
        <v>97.00240000000001</v>
      </c>
      <c r="L41" s="2">
        <v>44</v>
      </c>
      <c r="N41" s="2">
        <v>1.258</v>
      </c>
      <c r="O41" s="2">
        <v>1.1657</v>
      </c>
      <c r="P41" s="2">
        <v>1.1099</v>
      </c>
      <c r="Q41" s="2">
        <v>1.1846</v>
      </c>
      <c r="R41" s="2">
        <v>1.4081</v>
      </c>
      <c r="S41" s="2">
        <v>1.17515</v>
      </c>
      <c r="T41" s="2">
        <v>1.258</v>
      </c>
      <c r="V41" s="2">
        <v>2.6416</v>
      </c>
    </row>
    <row r="42" spans="1:22" ht="12.75">
      <c r="A42" s="46">
        <v>69</v>
      </c>
      <c r="B42" s="46" t="s">
        <v>112</v>
      </c>
      <c r="F42" s="5">
        <v>100</v>
      </c>
      <c r="G42" s="5">
        <v>100</v>
      </c>
      <c r="L42" s="2">
        <v>44.1</v>
      </c>
      <c r="N42" s="2">
        <v>1.2559</v>
      </c>
      <c r="O42" s="2">
        <v>1.1624</v>
      </c>
      <c r="P42" s="2">
        <v>1.1079</v>
      </c>
      <c r="Q42" s="2">
        <v>1.1813</v>
      </c>
      <c r="R42" s="2">
        <v>1.4059</v>
      </c>
      <c r="S42" s="2">
        <v>1.17185</v>
      </c>
      <c r="T42" s="2">
        <v>1.2559</v>
      </c>
      <c r="V42" s="2">
        <v>2.632</v>
      </c>
    </row>
    <row r="43" spans="1:22" ht="12.75">
      <c r="A43" s="46">
        <v>70</v>
      </c>
      <c r="B43" s="46" t="s">
        <v>113</v>
      </c>
      <c r="F43" s="5">
        <v>105</v>
      </c>
      <c r="G43" s="5">
        <v>105.8208</v>
      </c>
      <c r="L43" s="2">
        <v>44.2</v>
      </c>
      <c r="N43" s="2">
        <v>1.2538</v>
      </c>
      <c r="O43" s="2">
        <v>1.1591</v>
      </c>
      <c r="P43" s="2">
        <v>1.1059</v>
      </c>
      <c r="Q43" s="2">
        <v>1.1781</v>
      </c>
      <c r="R43" s="2">
        <v>1.4038</v>
      </c>
      <c r="S43" s="2">
        <v>1.1686</v>
      </c>
      <c r="T43" s="2">
        <v>1.2538</v>
      </c>
      <c r="V43" s="2">
        <v>2.6232</v>
      </c>
    </row>
    <row r="44" spans="1:22" ht="12.75">
      <c r="A44" s="46">
        <v>71</v>
      </c>
      <c r="B44" s="46" t="s">
        <v>114</v>
      </c>
      <c r="F44" s="5">
        <v>110</v>
      </c>
      <c r="G44" s="5">
        <v>110</v>
      </c>
      <c r="L44" s="2">
        <v>44.3</v>
      </c>
      <c r="N44" s="2">
        <v>1.2518</v>
      </c>
      <c r="O44" s="2">
        <v>1.1558</v>
      </c>
      <c r="P44" s="2">
        <v>1.1039</v>
      </c>
      <c r="Q44" s="2">
        <v>1.1749</v>
      </c>
      <c r="R44" s="2">
        <v>1.4017</v>
      </c>
      <c r="S44" s="2">
        <v>1.16535</v>
      </c>
      <c r="T44" s="2">
        <v>1.2518</v>
      </c>
      <c r="V44" s="2">
        <v>2.6144</v>
      </c>
    </row>
    <row r="45" spans="1:22" ht="12.75">
      <c r="A45" s="46">
        <v>72</v>
      </c>
      <c r="B45" s="46" t="s">
        <v>115</v>
      </c>
      <c r="F45" s="5">
        <v>114</v>
      </c>
      <c r="G45" s="5">
        <v>114.6392</v>
      </c>
      <c r="L45" s="2">
        <v>44.4</v>
      </c>
      <c r="N45" s="2">
        <v>1.2497</v>
      </c>
      <c r="O45" s="2">
        <v>1.1526</v>
      </c>
      <c r="P45" s="2">
        <v>1.102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2.6058</v>
      </c>
    </row>
    <row r="46" spans="1:22" ht="12.75">
      <c r="A46" s="46">
        <v>73</v>
      </c>
      <c r="B46" s="46" t="s">
        <v>116</v>
      </c>
      <c r="F46" s="5">
        <v>123</v>
      </c>
      <c r="G46" s="5">
        <v>123.45760000000001</v>
      </c>
      <c r="L46" s="2">
        <v>44.5</v>
      </c>
      <c r="N46" s="2">
        <v>1.2477</v>
      </c>
      <c r="O46" s="2">
        <v>1.1494</v>
      </c>
      <c r="P46" s="2">
        <v>1.1</v>
      </c>
      <c r="Q46" s="2">
        <v>1.1686</v>
      </c>
      <c r="R46" s="2">
        <v>1.3974</v>
      </c>
      <c r="S46" s="2">
        <v>1.159</v>
      </c>
      <c r="T46" s="2">
        <v>1.2477</v>
      </c>
      <c r="V46" s="2">
        <v>2.5974</v>
      </c>
    </row>
    <row r="47" spans="1:22" ht="12.75">
      <c r="A47" s="46">
        <v>74</v>
      </c>
      <c r="B47" s="46" t="s">
        <v>117</v>
      </c>
      <c r="F47" s="5">
        <v>125</v>
      </c>
      <c r="G47" s="5">
        <v>125</v>
      </c>
      <c r="L47" s="2">
        <v>44.6</v>
      </c>
      <c r="N47" s="2">
        <v>1.2457</v>
      </c>
      <c r="O47" s="2">
        <v>1.1462</v>
      </c>
      <c r="P47" s="2">
        <v>1.098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ht="12.75">
      <c r="A48" s="46">
        <v>75</v>
      </c>
      <c r="B48" s="46" t="s">
        <v>118</v>
      </c>
      <c r="F48" s="5">
        <v>132</v>
      </c>
      <c r="G48" s="5">
        <v>132.276</v>
      </c>
      <c r="L48" s="2">
        <v>44.7</v>
      </c>
      <c r="N48" s="2">
        <v>1.2436</v>
      </c>
      <c r="O48" s="2">
        <v>1.143</v>
      </c>
      <c r="P48" s="2">
        <v>1.0961</v>
      </c>
      <c r="Q48" s="2">
        <v>1.1623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ht="12.75">
      <c r="A49" s="46">
        <v>76</v>
      </c>
      <c r="B49" s="46" t="s">
        <v>119</v>
      </c>
      <c r="F49" s="5">
        <v>140</v>
      </c>
      <c r="G49" s="5">
        <v>140</v>
      </c>
      <c r="L49" s="2">
        <v>44.8</v>
      </c>
      <c r="N49" s="2">
        <v>1.2416</v>
      </c>
      <c r="O49" s="2">
        <v>1.1398</v>
      </c>
      <c r="P49" s="2">
        <v>1.0941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</v>
      </c>
    </row>
    <row r="50" spans="1:22" ht="12.75">
      <c r="A50" s="46">
        <v>77</v>
      </c>
      <c r="B50" s="46" t="s">
        <v>120</v>
      </c>
      <c r="F50" s="5">
        <v>145</v>
      </c>
      <c r="G50" s="5">
        <v>145</v>
      </c>
      <c r="L50" s="2">
        <v>44.9</v>
      </c>
      <c r="N50" s="2">
        <v>1.2396</v>
      </c>
      <c r="O50" s="2">
        <v>1.169</v>
      </c>
      <c r="P50" s="2">
        <v>1.0922</v>
      </c>
      <c r="Q50" s="2">
        <v>1.1562</v>
      </c>
      <c r="R50" s="2">
        <v>1.3889</v>
      </c>
      <c r="S50" s="2">
        <v>1.1625999999999999</v>
      </c>
      <c r="T50" s="2">
        <v>1.2396</v>
      </c>
      <c r="V50" s="2">
        <v>2.5626</v>
      </c>
    </row>
    <row r="51" spans="1:22" ht="12.75">
      <c r="A51" s="46">
        <v>78</v>
      </c>
      <c r="B51" s="46" t="s">
        <v>121</v>
      </c>
      <c r="F51" s="5">
        <v>148</v>
      </c>
      <c r="G51" s="5">
        <v>148.81050000000002</v>
      </c>
      <c r="L51" s="2">
        <v>45</v>
      </c>
      <c r="N51" s="2">
        <v>1.2373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</v>
      </c>
      <c r="V51" s="2">
        <v>2.5538</v>
      </c>
    </row>
    <row r="52" spans="1:22" ht="12.75">
      <c r="A52" s="46">
        <v>79</v>
      </c>
      <c r="B52" s="46" t="s">
        <v>122</v>
      </c>
      <c r="F52" s="5">
        <v>165</v>
      </c>
      <c r="G52" s="5">
        <v>165.345</v>
      </c>
      <c r="L52" s="2">
        <v>45.1</v>
      </c>
      <c r="N52" s="2">
        <v>1.2355</v>
      </c>
      <c r="O52" s="2">
        <v>1.1304</v>
      </c>
      <c r="P52" s="2">
        <v>1.0883</v>
      </c>
      <c r="Q52" s="2">
        <v>1.1501</v>
      </c>
      <c r="R52" s="2">
        <v>1.3847</v>
      </c>
      <c r="S52" s="2">
        <v>1.14025</v>
      </c>
      <c r="T52" s="2">
        <v>1.2355</v>
      </c>
      <c r="V52" s="2">
        <v>2.545</v>
      </c>
    </row>
    <row r="53" spans="1:22" ht="12.75">
      <c r="A53" s="46">
        <v>80</v>
      </c>
      <c r="B53" s="46" t="s">
        <v>123</v>
      </c>
      <c r="F53" s="5">
        <v>181</v>
      </c>
      <c r="G53" s="5">
        <v>181.8795</v>
      </c>
      <c r="L53" s="2">
        <v>45.2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</v>
      </c>
      <c r="S53" s="2">
        <v>1.1372</v>
      </c>
      <c r="T53" s="2">
        <v>1.2335</v>
      </c>
      <c r="V53" s="2">
        <v>2.5362</v>
      </c>
    </row>
    <row r="54" spans="6:22" ht="12.75">
      <c r="F54" s="5">
        <v>198</v>
      </c>
      <c r="G54" s="5">
        <v>198.41400000000002</v>
      </c>
      <c r="L54" s="2">
        <v>45.3</v>
      </c>
      <c r="N54" s="2">
        <v>1.2315</v>
      </c>
      <c r="O54" s="2">
        <v>1.1242</v>
      </c>
      <c r="P54" s="2">
        <v>1.0845</v>
      </c>
      <c r="Q54" s="2">
        <v>1.1441</v>
      </c>
      <c r="R54" s="2">
        <v>1.3804</v>
      </c>
      <c r="S54" s="2">
        <v>1.13415</v>
      </c>
      <c r="T54" s="2">
        <v>1.2315</v>
      </c>
      <c r="V54" s="2">
        <v>2.5274</v>
      </c>
    </row>
    <row r="55" spans="6:22" ht="12.75">
      <c r="F55" s="5">
        <v>220</v>
      </c>
      <c r="G55" s="5">
        <v>220.46</v>
      </c>
      <c r="L55" s="2">
        <v>45.4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</v>
      </c>
      <c r="S55" s="2">
        <v>1.1311</v>
      </c>
      <c r="T55" s="2">
        <v>1.2295</v>
      </c>
      <c r="V55" s="2">
        <v>2.519</v>
      </c>
    </row>
    <row r="56" spans="6:22" ht="12.75">
      <c r="F56" s="5">
        <v>242</v>
      </c>
      <c r="G56" s="5">
        <v>242.506</v>
      </c>
      <c r="L56" s="2">
        <v>45.5</v>
      </c>
      <c r="N56" s="2">
        <v>1.2275</v>
      </c>
      <c r="O56" s="2">
        <v>1.1181</v>
      </c>
      <c r="P56" s="2">
        <v>1.0807</v>
      </c>
      <c r="Q56" s="2">
        <v>1.1382</v>
      </c>
      <c r="R56" s="2">
        <v>1.3762</v>
      </c>
      <c r="S56" s="2">
        <v>1.1281500000000002</v>
      </c>
      <c r="T56" s="2">
        <v>1.2275</v>
      </c>
      <c r="V56" s="2">
        <v>2.511</v>
      </c>
    </row>
    <row r="57" spans="6:22" ht="12.75">
      <c r="F57" s="5">
        <v>275</v>
      </c>
      <c r="G57" s="5">
        <v>275.575</v>
      </c>
      <c r="L57" s="2">
        <v>45.6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</v>
      </c>
      <c r="S57" s="2">
        <v>1.1251</v>
      </c>
      <c r="T57" s="2">
        <v>1.2255</v>
      </c>
      <c r="V57" s="2">
        <v>2.503</v>
      </c>
    </row>
    <row r="58" spans="6:22" ht="12.75">
      <c r="F58" s="5">
        <v>308</v>
      </c>
      <c r="G58" s="5">
        <v>308.644</v>
      </c>
      <c r="L58" s="2">
        <v>45.7</v>
      </c>
      <c r="N58" s="2">
        <v>1.2235</v>
      </c>
      <c r="O58" s="2">
        <v>1.112</v>
      </c>
      <c r="P58" s="2">
        <v>1.0769</v>
      </c>
      <c r="Q58" s="2">
        <v>1.1323</v>
      </c>
      <c r="R58" s="2">
        <v>1.372</v>
      </c>
      <c r="S58" s="2">
        <v>1.12215</v>
      </c>
      <c r="T58" s="2">
        <v>1.2235</v>
      </c>
      <c r="V58" s="2">
        <v>2.495</v>
      </c>
    </row>
    <row r="59" spans="6:22" ht="12.75">
      <c r="F59" s="5">
        <v>319</v>
      </c>
      <c r="G59" s="5">
        <v>319.66700000000003</v>
      </c>
      <c r="L59" s="2">
        <v>45.8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1.3699</v>
      </c>
      <c r="S59" s="2">
        <v>1.1192</v>
      </c>
      <c r="T59" s="2">
        <v>1.2215</v>
      </c>
      <c r="V59" s="2">
        <v>2.487</v>
      </c>
    </row>
    <row r="60" spans="12:22" ht="12.75">
      <c r="L60" s="2">
        <v>45.9</v>
      </c>
      <c r="N60" s="2">
        <v>1.2195</v>
      </c>
      <c r="O60" s="2">
        <v>1.1367</v>
      </c>
      <c r="P60" s="2">
        <v>1.0732</v>
      </c>
      <c r="Q60" s="2">
        <v>1.1266</v>
      </c>
      <c r="R60" s="2">
        <v>1.3678</v>
      </c>
      <c r="S60" s="2">
        <v>1.13165</v>
      </c>
      <c r="T60" s="2">
        <v>1.2195</v>
      </c>
      <c r="V60" s="2">
        <v>2.479</v>
      </c>
    </row>
    <row r="61" spans="12:22" ht="12.75">
      <c r="L61" s="2">
        <v>46</v>
      </c>
      <c r="N61" s="2">
        <v>1.2175</v>
      </c>
      <c r="O61" s="2">
        <v>1.1031</v>
      </c>
      <c r="P61" s="2">
        <v>1.0713</v>
      </c>
      <c r="Q61" s="2">
        <v>1.1237</v>
      </c>
      <c r="R61" s="2">
        <v>1.3657</v>
      </c>
      <c r="S61" s="2">
        <v>1.1134</v>
      </c>
      <c r="T61" s="2">
        <v>1.2175</v>
      </c>
      <c r="V61" s="2">
        <v>2.471</v>
      </c>
    </row>
    <row r="62" spans="12:22" ht="12.75">
      <c r="L62" s="2">
        <v>46.1</v>
      </c>
      <c r="N62" s="2">
        <v>1.2156</v>
      </c>
      <c r="O62" s="2">
        <v>1.1001</v>
      </c>
      <c r="P62" s="2">
        <v>1.0694</v>
      </c>
      <c r="Q62" s="2">
        <v>1.1209</v>
      </c>
      <c r="R62" s="2">
        <v>1.3636</v>
      </c>
      <c r="S62" s="2">
        <v>1.1105</v>
      </c>
      <c r="T62" s="2">
        <v>1.2156</v>
      </c>
      <c r="V62" s="2">
        <v>2.463</v>
      </c>
    </row>
    <row r="63" spans="12:22" ht="12.75">
      <c r="L63" s="2">
        <v>46.2</v>
      </c>
      <c r="N63" s="2">
        <v>1.2136</v>
      </c>
      <c r="O63" s="2">
        <v>1.0972</v>
      </c>
      <c r="P63" s="2">
        <v>1.0676</v>
      </c>
      <c r="Q63" s="2">
        <v>1.1181</v>
      </c>
      <c r="R63" s="2">
        <v>1.3615</v>
      </c>
      <c r="S63" s="2">
        <v>1.10765</v>
      </c>
      <c r="T63" s="2">
        <v>1.2136</v>
      </c>
      <c r="V63" s="2">
        <v>2.455</v>
      </c>
    </row>
    <row r="64" spans="12:22" ht="12.75">
      <c r="L64" s="2">
        <v>46.3</v>
      </c>
      <c r="N64" s="2">
        <v>1.2116</v>
      </c>
      <c r="O64" s="2">
        <v>1.0942</v>
      </c>
      <c r="P64" s="2">
        <v>1.0657</v>
      </c>
      <c r="Q64" s="2">
        <v>1.1153</v>
      </c>
      <c r="R64" s="2">
        <v>1.3594</v>
      </c>
      <c r="S64" s="2">
        <v>1.1047500000000001</v>
      </c>
      <c r="T64" s="2">
        <v>1.2116</v>
      </c>
      <c r="V64" s="2">
        <v>2.447</v>
      </c>
    </row>
    <row r="65" spans="12:22" ht="12.75">
      <c r="L65" s="2">
        <v>46.4</v>
      </c>
      <c r="N65" s="2">
        <v>1.2097</v>
      </c>
      <c r="O65" s="2">
        <v>1.0913</v>
      </c>
      <c r="P65" s="2">
        <v>1.0639</v>
      </c>
      <c r="Q65" s="2">
        <v>1.1125</v>
      </c>
      <c r="R65" s="2">
        <v>1.3573</v>
      </c>
      <c r="S65" s="2">
        <v>1.1019</v>
      </c>
      <c r="T65" s="2">
        <v>1.2097</v>
      </c>
      <c r="V65" s="2">
        <v>2.4392</v>
      </c>
    </row>
    <row r="66" spans="12:22" ht="12.75">
      <c r="L66" s="2">
        <v>46.5</v>
      </c>
      <c r="N66" s="2">
        <v>1.2077</v>
      </c>
      <c r="O66" s="2">
        <v>1.0884</v>
      </c>
      <c r="P66" s="2">
        <v>1.0621</v>
      </c>
      <c r="Q66" s="2">
        <v>1.1097</v>
      </c>
      <c r="R66" s="2">
        <v>1.3553</v>
      </c>
      <c r="S66" s="2">
        <v>1.09905</v>
      </c>
      <c r="T66" s="2">
        <v>1.2077</v>
      </c>
      <c r="V66" s="2">
        <v>2.4316</v>
      </c>
    </row>
    <row r="67" spans="12:22" ht="12.75">
      <c r="L67" s="2">
        <v>46.6</v>
      </c>
      <c r="N67" s="2">
        <v>1.2058</v>
      </c>
      <c r="O67" s="2">
        <v>1.0856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2.424</v>
      </c>
    </row>
    <row r="68" spans="12:22" ht="12.75">
      <c r="L68" s="2">
        <v>46.7</v>
      </c>
      <c r="N68" s="2">
        <v>1.2038</v>
      </c>
      <c r="O68" s="2">
        <v>1.0827</v>
      </c>
      <c r="P68" s="2">
        <v>1.0584</v>
      </c>
      <c r="Q68" s="2">
        <v>1.1042</v>
      </c>
      <c r="R68" s="2">
        <v>1.3511</v>
      </c>
      <c r="S68" s="2">
        <v>1.09345</v>
      </c>
      <c r="T68" s="2">
        <v>1.2038</v>
      </c>
      <c r="V68" s="2">
        <v>2.4164</v>
      </c>
    </row>
    <row r="69" spans="12:22" ht="12.75">
      <c r="L69" s="2">
        <v>46.8</v>
      </c>
      <c r="N69" s="2">
        <v>1.2019</v>
      </c>
      <c r="O69" s="2">
        <v>1.0799</v>
      </c>
      <c r="P69" s="2">
        <v>1.0566</v>
      </c>
      <c r="Q69" s="2">
        <v>1.1015</v>
      </c>
      <c r="R69" s="2">
        <v>1.349</v>
      </c>
      <c r="S69" s="2">
        <v>1.0907</v>
      </c>
      <c r="T69" s="2">
        <v>1.2019</v>
      </c>
      <c r="V69" s="2">
        <v>2.4088</v>
      </c>
    </row>
    <row r="70" spans="12:22" ht="12.75">
      <c r="L70" s="2">
        <v>46.9</v>
      </c>
      <c r="N70" s="2">
        <v>1.2</v>
      </c>
      <c r="O70" s="2">
        <v>1.106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ht="12.75">
      <c r="L71" s="2">
        <v>47</v>
      </c>
      <c r="N71" s="2">
        <v>1.198</v>
      </c>
      <c r="O71" s="2">
        <v>1.0742</v>
      </c>
      <c r="P71" s="2">
        <v>1.053</v>
      </c>
      <c r="Q71" s="2">
        <v>1.0962</v>
      </c>
      <c r="R71" s="2">
        <v>1.3449</v>
      </c>
      <c r="S71" s="2">
        <v>1.0852</v>
      </c>
      <c r="T71" s="2">
        <v>1.198</v>
      </c>
      <c r="V71" s="2">
        <v>2.3942</v>
      </c>
    </row>
    <row r="72" spans="12:22" ht="12.75">
      <c r="L72" s="2">
        <v>47.1</v>
      </c>
      <c r="N72" s="2">
        <v>1.1961</v>
      </c>
      <c r="O72" s="2">
        <v>1.0714</v>
      </c>
      <c r="P72" s="2">
        <v>1.0512</v>
      </c>
      <c r="Q72" s="2">
        <v>1.0935</v>
      </c>
      <c r="R72" s="2">
        <v>1.3428</v>
      </c>
      <c r="S72" s="2">
        <v>1.08245</v>
      </c>
      <c r="T72" s="2">
        <v>1.1961</v>
      </c>
      <c r="V72" s="2">
        <v>2.387</v>
      </c>
    </row>
    <row r="73" spans="12:22" ht="12.75">
      <c r="L73" s="2">
        <v>47.2</v>
      </c>
      <c r="N73" s="2">
        <v>1.1942</v>
      </c>
      <c r="O73" s="2">
        <v>1.0686</v>
      </c>
      <c r="P73" s="2">
        <v>1.0494</v>
      </c>
      <c r="Q73" s="2">
        <v>1.0909</v>
      </c>
      <c r="R73" s="2">
        <v>1.3408</v>
      </c>
      <c r="S73" s="2">
        <v>1.07975</v>
      </c>
      <c r="T73" s="2">
        <v>1.1942</v>
      </c>
      <c r="V73" s="2">
        <v>2.3798</v>
      </c>
    </row>
    <row r="74" spans="12:22" ht="12.75">
      <c r="L74" s="2">
        <v>47.3</v>
      </c>
      <c r="N74" s="2">
        <v>1.1922</v>
      </c>
      <c r="O74" s="2">
        <v>1.0659</v>
      </c>
      <c r="P74" s="2">
        <v>1.0476</v>
      </c>
      <c r="Q74" s="2">
        <v>1.0882</v>
      </c>
      <c r="R74" s="2">
        <v>1.3387</v>
      </c>
      <c r="S74" s="2">
        <v>1.07705</v>
      </c>
      <c r="T74" s="2">
        <v>1.1922</v>
      </c>
      <c r="V74" s="2">
        <v>2.3726000000000003</v>
      </c>
    </row>
    <row r="75" spans="12:22" ht="12.75">
      <c r="L75" s="2">
        <v>47.4</v>
      </c>
      <c r="N75" s="2">
        <v>1.1904</v>
      </c>
      <c r="O75" s="2">
        <v>1.0631</v>
      </c>
      <c r="P75" s="2">
        <v>1.0458</v>
      </c>
      <c r="Q75" s="2">
        <v>1.0856</v>
      </c>
      <c r="R75" s="2">
        <v>1.3367</v>
      </c>
      <c r="S75" s="2">
        <v>1.07435</v>
      </c>
      <c r="T75" s="2">
        <v>1.1904</v>
      </c>
      <c r="V75" s="2">
        <v>2.3654</v>
      </c>
    </row>
    <row r="76" spans="12:22" ht="12.75">
      <c r="L76" s="2">
        <v>47.5</v>
      </c>
      <c r="N76" s="2">
        <v>1.1884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1.1884</v>
      </c>
      <c r="V76" s="2">
        <v>2.3582</v>
      </c>
    </row>
    <row r="77" spans="12:22" ht="12.75">
      <c r="L77" s="2">
        <v>47.6</v>
      </c>
      <c r="N77" s="2">
        <v>1.1865</v>
      </c>
      <c r="O77" s="2">
        <v>1.0577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</v>
      </c>
      <c r="V77" s="2">
        <v>2.351</v>
      </c>
    </row>
    <row r="78" spans="12:22" ht="12.75">
      <c r="L78" s="2">
        <v>47.7</v>
      </c>
      <c r="N78" s="2">
        <v>1.1846</v>
      </c>
      <c r="O78" s="2">
        <v>1.055</v>
      </c>
      <c r="P78" s="2">
        <v>1.0405</v>
      </c>
      <c r="Q78" s="2">
        <v>1.0779</v>
      </c>
      <c r="R78" s="2">
        <v>1.3305</v>
      </c>
      <c r="S78" s="2">
        <v>1.0664500000000001</v>
      </c>
      <c r="T78" s="2">
        <v>1.1846</v>
      </c>
      <c r="V78" s="2">
        <v>2.343</v>
      </c>
    </row>
    <row r="79" spans="12:22" ht="12.75">
      <c r="L79" s="2">
        <v>47.8</v>
      </c>
      <c r="N79" s="2">
        <v>1.1827</v>
      </c>
      <c r="O79" s="2">
        <v>1.0523</v>
      </c>
      <c r="P79" s="2">
        <v>1.0388</v>
      </c>
      <c r="Q79" s="2">
        <v>1.0754</v>
      </c>
      <c r="R79" s="2">
        <v>1.3285</v>
      </c>
      <c r="S79" s="2">
        <v>1.06385</v>
      </c>
      <c r="T79" s="2">
        <v>1.1827</v>
      </c>
      <c r="V79" s="2">
        <v>2.335</v>
      </c>
    </row>
    <row r="80" spans="12:22" ht="12.75">
      <c r="L80" s="2">
        <v>47.9</v>
      </c>
      <c r="N80" s="2">
        <v>1.1809</v>
      </c>
      <c r="O80" s="2">
        <v>1.077</v>
      </c>
      <c r="P80" s="2">
        <v>1.037</v>
      </c>
      <c r="Q80" s="2">
        <v>1.0728</v>
      </c>
      <c r="R80" s="2">
        <v>1.3265</v>
      </c>
      <c r="S80" s="2">
        <v>1.0749</v>
      </c>
      <c r="T80" s="2">
        <v>1.1809</v>
      </c>
      <c r="V80" s="2">
        <v>2.3278</v>
      </c>
    </row>
    <row r="81" spans="12:22" ht="12.75">
      <c r="L81" s="2">
        <v>48</v>
      </c>
      <c r="N81" s="2">
        <v>1.179</v>
      </c>
      <c r="O81" s="2">
        <v>1.0469</v>
      </c>
      <c r="P81" s="2">
        <v>1.0353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</v>
      </c>
    </row>
    <row r="82" spans="12:22" ht="12.75">
      <c r="L82" s="2">
        <v>48.1</v>
      </c>
      <c r="N82" s="2">
        <v>1.1771</v>
      </c>
      <c r="O82" s="2">
        <v>1.0443</v>
      </c>
      <c r="P82" s="2">
        <v>1.0336</v>
      </c>
      <c r="Q82" s="2">
        <v>1.0678</v>
      </c>
      <c r="R82" s="2">
        <v>1.3224</v>
      </c>
      <c r="S82" s="2">
        <v>1.05605</v>
      </c>
      <c r="T82" s="2">
        <v>1.1771</v>
      </c>
      <c r="V82" s="2">
        <v>2.315</v>
      </c>
    </row>
    <row r="83" spans="12:22" ht="12.75">
      <c r="L83" s="2">
        <v>48.2</v>
      </c>
      <c r="N83" s="2">
        <v>1.1752</v>
      </c>
      <c r="O83" s="2">
        <v>1.0416</v>
      </c>
      <c r="P83" s="2">
        <v>1.0318</v>
      </c>
      <c r="Q83" s="2">
        <v>1.0653</v>
      </c>
      <c r="R83" s="2">
        <v>1.3204</v>
      </c>
      <c r="S83" s="2">
        <v>1.05345</v>
      </c>
      <c r="T83" s="2">
        <v>1.1752</v>
      </c>
      <c r="V83" s="2">
        <v>2.3078</v>
      </c>
    </row>
    <row r="84" spans="12:22" ht="12.75">
      <c r="L84" s="2">
        <v>48.3</v>
      </c>
      <c r="N84" s="2">
        <v>1.1733</v>
      </c>
      <c r="O84" s="2">
        <v>1.039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</v>
      </c>
    </row>
    <row r="85" spans="12:22" ht="12.75">
      <c r="L85" s="2">
        <v>48.4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</v>
      </c>
    </row>
    <row r="86" spans="12:22" ht="12.75">
      <c r="L86" s="2">
        <v>48.5</v>
      </c>
      <c r="N86" s="2">
        <v>1.1696</v>
      </c>
      <c r="O86" s="2">
        <v>1.0338</v>
      </c>
      <c r="P86" s="2">
        <v>1.0267</v>
      </c>
      <c r="Q86" s="2">
        <v>1.058</v>
      </c>
      <c r="R86" s="2">
        <v>1.3143</v>
      </c>
      <c r="S86" s="2">
        <v>1.0459</v>
      </c>
      <c r="T86" s="2">
        <v>1.1696</v>
      </c>
      <c r="V86" s="2">
        <v>2.2868</v>
      </c>
    </row>
    <row r="87" spans="12:22" ht="12.75">
      <c r="L87" s="2">
        <v>48.6</v>
      </c>
      <c r="N87" s="2">
        <v>1.1678</v>
      </c>
      <c r="O87" s="2">
        <v>1.0312</v>
      </c>
      <c r="P87" s="2">
        <v>1.025</v>
      </c>
      <c r="Q87" s="2">
        <v>1.0556</v>
      </c>
      <c r="R87" s="2">
        <v>1.3123</v>
      </c>
      <c r="S87" s="2">
        <v>1.0434</v>
      </c>
      <c r="T87" s="2">
        <v>1.1678</v>
      </c>
      <c r="V87" s="2">
        <v>2.28</v>
      </c>
    </row>
    <row r="88" spans="12:22" ht="12.75">
      <c r="L88" s="2">
        <v>48.7</v>
      </c>
      <c r="N88" s="2">
        <v>1.1659</v>
      </c>
      <c r="O88" s="2">
        <v>1.0287</v>
      </c>
      <c r="P88" s="2">
        <v>1.0233</v>
      </c>
      <c r="Q88" s="2">
        <v>1.0532</v>
      </c>
      <c r="R88" s="2">
        <v>1.3103</v>
      </c>
      <c r="S88" s="2">
        <v>1.04095</v>
      </c>
      <c r="T88" s="2">
        <v>1.1659</v>
      </c>
      <c r="V88" s="2">
        <v>2.2731999999999997</v>
      </c>
    </row>
    <row r="89" spans="12:22" ht="12.75">
      <c r="L89" s="2">
        <v>48.8</v>
      </c>
      <c r="N89" s="2">
        <v>1.1641</v>
      </c>
      <c r="O89" s="2">
        <v>1.0261</v>
      </c>
      <c r="P89" s="2">
        <v>1.0216</v>
      </c>
      <c r="Q89" s="2">
        <v>1.0508</v>
      </c>
      <c r="R89" s="2">
        <v>1.3083</v>
      </c>
      <c r="S89" s="2">
        <v>1.03845</v>
      </c>
      <c r="T89" s="2">
        <v>1.1641</v>
      </c>
      <c r="V89" s="2">
        <v>2.2664</v>
      </c>
    </row>
    <row r="90" spans="12:22" ht="12.75">
      <c r="L90" s="2">
        <v>48.9</v>
      </c>
      <c r="N90" s="2">
        <v>1.1622</v>
      </c>
      <c r="O90" s="2">
        <v>1.0496</v>
      </c>
      <c r="P90" s="2">
        <v>1.0199</v>
      </c>
      <c r="Q90" s="2">
        <v>1.0484</v>
      </c>
      <c r="R90" s="2">
        <v>1.3063</v>
      </c>
      <c r="S90" s="2">
        <v>1.049</v>
      </c>
      <c r="T90" s="2">
        <v>1.1622</v>
      </c>
      <c r="V90" s="2">
        <v>2.2598</v>
      </c>
    </row>
    <row r="91" spans="12:22" ht="12.75">
      <c r="L91" s="2">
        <v>49</v>
      </c>
      <c r="N91" s="2">
        <v>1.1604</v>
      </c>
      <c r="O91" s="2">
        <v>1.0211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</v>
      </c>
      <c r="V91" s="2">
        <v>2.2534</v>
      </c>
    </row>
    <row r="92" spans="12:22" ht="12.75">
      <c r="L92" s="2">
        <v>49.1</v>
      </c>
      <c r="N92" s="2">
        <v>1.1585</v>
      </c>
      <c r="O92" s="2">
        <v>1.0186</v>
      </c>
      <c r="P92" s="2">
        <v>1.0165</v>
      </c>
      <c r="Q92" s="2">
        <v>1.0437</v>
      </c>
      <c r="R92" s="2">
        <v>1.3023</v>
      </c>
      <c r="S92" s="2">
        <v>1.03115</v>
      </c>
      <c r="T92" s="2">
        <v>1.1585</v>
      </c>
      <c r="V92" s="2">
        <v>2.247</v>
      </c>
    </row>
    <row r="93" spans="12:22" ht="12.75">
      <c r="L93" s="2">
        <v>49.2</v>
      </c>
      <c r="N93" s="2">
        <v>1.1568</v>
      </c>
      <c r="O93" s="2">
        <v>1.0161</v>
      </c>
      <c r="P93" s="2">
        <v>1.0148</v>
      </c>
      <c r="Q93" s="2">
        <v>1.0413</v>
      </c>
      <c r="R93" s="2">
        <v>1.3004</v>
      </c>
      <c r="S93" s="2">
        <v>1.0287</v>
      </c>
      <c r="T93" s="2">
        <v>1.1568</v>
      </c>
      <c r="V93" s="2">
        <v>2.2405999999999997</v>
      </c>
    </row>
    <row r="94" spans="12:22" ht="12.75">
      <c r="L94" s="2">
        <v>49.3</v>
      </c>
      <c r="N94" s="2">
        <v>1.1549</v>
      </c>
      <c r="O94" s="2">
        <v>1.1036</v>
      </c>
      <c r="P94" s="2">
        <v>1.0132</v>
      </c>
      <c r="Q94" s="2">
        <v>1.039</v>
      </c>
      <c r="R94" s="2">
        <v>1.2984</v>
      </c>
      <c r="S94" s="2">
        <v>1.0713</v>
      </c>
      <c r="T94" s="2">
        <v>1.1549</v>
      </c>
      <c r="V94" s="2">
        <v>2.2342</v>
      </c>
    </row>
    <row r="95" spans="12:22" ht="12.75">
      <c r="L95" s="2">
        <v>49.4</v>
      </c>
      <c r="N95" s="2">
        <v>1.1531</v>
      </c>
      <c r="O95" s="2">
        <v>1.0111</v>
      </c>
      <c r="P95" s="2">
        <v>1.0115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ht="12.75">
      <c r="L96" s="2">
        <v>49.5</v>
      </c>
      <c r="N96" s="2">
        <v>1.1513</v>
      </c>
      <c r="O96" s="2">
        <v>1.0087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ht="12.75">
      <c r="L97" s="2">
        <v>49.6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</v>
      </c>
    </row>
    <row r="98" spans="12:22" ht="12.75">
      <c r="L98" s="2">
        <v>49.7</v>
      </c>
      <c r="N98" s="2">
        <v>1.1477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1.1477</v>
      </c>
      <c r="V98" s="2">
        <v>2.2104</v>
      </c>
    </row>
    <row r="99" spans="12:22" ht="12.75">
      <c r="L99" s="2">
        <v>49.8</v>
      </c>
      <c r="N99" s="2">
        <v>1.1459</v>
      </c>
      <c r="O99" s="2">
        <v>1.0014</v>
      </c>
      <c r="P99" s="2">
        <v>1.0049</v>
      </c>
      <c r="Q99" s="2">
        <v>1.0276</v>
      </c>
      <c r="R99" s="2">
        <v>1.2885</v>
      </c>
      <c r="S99" s="2">
        <v>1.0145</v>
      </c>
      <c r="T99" s="2">
        <v>1.1459</v>
      </c>
      <c r="V99" s="2">
        <v>2.2048</v>
      </c>
    </row>
    <row r="100" spans="12:22" ht="12.75">
      <c r="L100" s="2">
        <v>49.9</v>
      </c>
      <c r="N100" s="2">
        <v>1.1441</v>
      </c>
      <c r="O100" s="2">
        <v>1.0236</v>
      </c>
      <c r="P100" s="2">
        <v>1.0033</v>
      </c>
      <c r="Q100" s="2">
        <v>1.0254</v>
      </c>
      <c r="R100" s="2">
        <v>1.2866</v>
      </c>
      <c r="S100" s="2">
        <v>1.0245000000000002</v>
      </c>
      <c r="T100" s="2">
        <v>1.1441</v>
      </c>
      <c r="V100" s="2">
        <v>2.1992</v>
      </c>
    </row>
    <row r="101" spans="12:22" ht="12.75">
      <c r="L101" s="2">
        <v>50</v>
      </c>
      <c r="M101" s="2">
        <v>1.955</v>
      </c>
      <c r="N101" s="2">
        <v>1.1423</v>
      </c>
      <c r="O101" s="2">
        <v>0.9966</v>
      </c>
      <c r="P101" s="2">
        <v>1.0016</v>
      </c>
      <c r="Q101" s="2">
        <v>1.0232</v>
      </c>
      <c r="R101" s="2">
        <v>1.2846</v>
      </c>
      <c r="S101" s="2">
        <v>1.0099</v>
      </c>
      <c r="T101" s="2">
        <v>1.1423</v>
      </c>
      <c r="U101" s="2">
        <v>1.955</v>
      </c>
      <c r="V101" s="2">
        <v>2.1936</v>
      </c>
    </row>
    <row r="102" spans="12:22" ht="12.75">
      <c r="L102" s="2">
        <v>50.1</v>
      </c>
      <c r="M102" s="2">
        <v>1.9478</v>
      </c>
      <c r="N102" s="2">
        <v>1.1405</v>
      </c>
      <c r="O102" s="2">
        <v>0.9942</v>
      </c>
      <c r="P102" s="2">
        <v>1</v>
      </c>
      <c r="Q102" s="2">
        <v>1.021</v>
      </c>
      <c r="R102" s="2">
        <v>1.2827</v>
      </c>
      <c r="S102" s="2">
        <v>1.0076</v>
      </c>
      <c r="T102" s="2">
        <v>1.1405</v>
      </c>
      <c r="U102" s="2">
        <v>1.9478</v>
      </c>
      <c r="V102" s="2">
        <v>2.188</v>
      </c>
    </row>
    <row r="103" spans="12:22" ht="12.75">
      <c r="L103" s="2">
        <v>50.2</v>
      </c>
      <c r="M103" s="2">
        <v>1.9406</v>
      </c>
      <c r="N103" s="2">
        <v>1.1388</v>
      </c>
      <c r="O103" s="2">
        <v>0.9919</v>
      </c>
      <c r="P103" s="2">
        <v>0.9984</v>
      </c>
      <c r="Q103" s="2">
        <v>1.0188</v>
      </c>
      <c r="R103" s="2">
        <v>1.2808</v>
      </c>
      <c r="S103" s="2">
        <v>1.00535</v>
      </c>
      <c r="T103" s="2">
        <v>1.1388</v>
      </c>
      <c r="U103" s="2">
        <v>1.9406</v>
      </c>
      <c r="V103" s="2">
        <v>2.1824</v>
      </c>
    </row>
    <row r="104" spans="12:22" ht="12.75">
      <c r="L104" s="2">
        <v>50.3</v>
      </c>
      <c r="M104" s="2">
        <v>1.9406</v>
      </c>
      <c r="N104" s="2">
        <v>1.137</v>
      </c>
      <c r="O104" s="2">
        <v>0.9895</v>
      </c>
      <c r="P104" s="2">
        <v>0.9968</v>
      </c>
      <c r="Q104" s="2">
        <v>1.0166</v>
      </c>
      <c r="R104" s="2">
        <v>1.2788</v>
      </c>
      <c r="S104" s="2">
        <v>1.00305</v>
      </c>
      <c r="T104" s="2">
        <v>1.137</v>
      </c>
      <c r="U104" s="2">
        <v>1.9406</v>
      </c>
      <c r="V104" s="2">
        <v>2.1768</v>
      </c>
    </row>
    <row r="105" spans="12:22" ht="12.75">
      <c r="L105" s="2">
        <v>50.4</v>
      </c>
      <c r="M105" s="2">
        <v>1.9336</v>
      </c>
      <c r="N105" s="2">
        <v>1.1352</v>
      </c>
      <c r="O105" s="2">
        <v>0.9872</v>
      </c>
      <c r="P105" s="2">
        <v>0.9952</v>
      </c>
      <c r="Q105" s="2">
        <v>1.0144</v>
      </c>
      <c r="R105" s="2">
        <v>1.2769</v>
      </c>
      <c r="S105" s="2">
        <v>1.0008</v>
      </c>
      <c r="T105" s="2">
        <v>1.1352</v>
      </c>
      <c r="U105" s="2">
        <v>1.9336</v>
      </c>
      <c r="V105" s="2">
        <v>2.1712</v>
      </c>
    </row>
    <row r="106" spans="12:22" ht="12.75">
      <c r="L106" s="2">
        <v>50.5</v>
      </c>
      <c r="M106" s="2">
        <v>1.92</v>
      </c>
      <c r="N106" s="2">
        <v>1.1334</v>
      </c>
      <c r="O106" s="2">
        <v>0.9849</v>
      </c>
      <c r="P106" s="2">
        <v>0.9935</v>
      </c>
      <c r="Q106" s="2">
        <v>1.0122</v>
      </c>
      <c r="R106" s="2">
        <v>1.275</v>
      </c>
      <c r="S106" s="2">
        <v>0.99855</v>
      </c>
      <c r="T106" s="2">
        <v>1.1334</v>
      </c>
      <c r="U106" s="2">
        <v>1.92</v>
      </c>
      <c r="V106" s="2">
        <v>2.1656</v>
      </c>
    </row>
    <row r="107" spans="12:22" ht="12.75">
      <c r="L107" s="2">
        <v>50.6</v>
      </c>
      <c r="M107" s="2">
        <v>1.9127999999999998</v>
      </c>
      <c r="N107" s="2">
        <v>1.1317</v>
      </c>
      <c r="O107" s="2">
        <v>0.9826</v>
      </c>
      <c r="P107" s="2">
        <v>0.9919</v>
      </c>
      <c r="Q107" s="2">
        <v>1.0101</v>
      </c>
      <c r="R107" s="2">
        <v>1.273</v>
      </c>
      <c r="S107" s="2">
        <v>0.9963500000000001</v>
      </c>
      <c r="T107" s="2">
        <v>1.1317</v>
      </c>
      <c r="U107" s="2">
        <v>1.9127999999999998</v>
      </c>
      <c r="V107" s="2">
        <v>2.16</v>
      </c>
    </row>
    <row r="108" spans="12:22" ht="12.75">
      <c r="L108" s="2">
        <v>50.7</v>
      </c>
      <c r="M108" s="2">
        <v>1.9056</v>
      </c>
      <c r="N108" s="2">
        <v>1.1299</v>
      </c>
      <c r="O108" s="2">
        <v>0.9803</v>
      </c>
      <c r="P108" s="2">
        <v>0.9904</v>
      </c>
      <c r="Q108" s="2">
        <v>1.0079</v>
      </c>
      <c r="R108" s="2">
        <v>1.2711</v>
      </c>
      <c r="S108" s="2">
        <v>0.9941</v>
      </c>
      <c r="T108" s="2">
        <v>1.1299</v>
      </c>
      <c r="U108" s="2">
        <v>1.9056</v>
      </c>
      <c r="V108" s="2">
        <v>2.1544</v>
      </c>
    </row>
    <row r="109" spans="12:22" ht="12.75">
      <c r="L109" s="2">
        <v>50.8</v>
      </c>
      <c r="M109" s="2">
        <v>1.9056</v>
      </c>
      <c r="N109" s="2">
        <v>1.1282</v>
      </c>
      <c r="O109" s="2">
        <v>0.978</v>
      </c>
      <c r="P109" s="2">
        <v>0.9888</v>
      </c>
      <c r="Q109" s="2">
        <v>1.0058</v>
      </c>
      <c r="R109" s="2">
        <v>1.2692</v>
      </c>
      <c r="S109" s="2">
        <v>0.9919</v>
      </c>
      <c r="T109" s="2">
        <v>1.1282</v>
      </c>
      <c r="U109" s="2">
        <v>1.9056</v>
      </c>
      <c r="V109" s="2">
        <v>2.1488</v>
      </c>
    </row>
    <row r="110" spans="12:22" ht="12.75">
      <c r="L110" s="2">
        <v>50.9</v>
      </c>
      <c r="M110" s="2">
        <v>1.8985999999999998</v>
      </c>
      <c r="N110" s="2">
        <v>1.1264</v>
      </c>
      <c r="O110" s="2">
        <v>0.999</v>
      </c>
      <c r="P110" s="2">
        <v>0.9872</v>
      </c>
      <c r="Q110" s="2">
        <v>1.0037</v>
      </c>
      <c r="R110" s="2">
        <v>1.2673</v>
      </c>
      <c r="S110" s="2">
        <v>1.00135</v>
      </c>
      <c r="T110" s="2">
        <v>1.1264</v>
      </c>
      <c r="U110" s="2">
        <v>1.8985999999999998</v>
      </c>
      <c r="V110" s="2">
        <v>2.1431999999999998</v>
      </c>
    </row>
    <row r="111" spans="12:22" ht="12.75">
      <c r="L111" s="2">
        <v>51</v>
      </c>
      <c r="M111" s="2">
        <v>1.885</v>
      </c>
      <c r="N111" s="2">
        <v>1.1247</v>
      </c>
      <c r="O111" s="2">
        <v>0.9734</v>
      </c>
      <c r="P111" s="2">
        <v>0.9856</v>
      </c>
      <c r="Q111" s="2">
        <v>1.0016</v>
      </c>
      <c r="R111" s="2">
        <v>1.2654</v>
      </c>
      <c r="S111" s="2">
        <v>0.9875</v>
      </c>
      <c r="T111" s="2">
        <v>1.1247</v>
      </c>
      <c r="U111" s="2">
        <v>1.885</v>
      </c>
      <c r="V111" s="2">
        <v>2.1376</v>
      </c>
    </row>
    <row r="112" spans="12:22" ht="12.75">
      <c r="L112" s="2">
        <v>51.1</v>
      </c>
      <c r="M112" s="2">
        <v>1.8778</v>
      </c>
      <c r="N112" s="2">
        <v>1.123</v>
      </c>
      <c r="O112" s="2">
        <v>0.9712</v>
      </c>
      <c r="P112" s="2">
        <v>0.984</v>
      </c>
      <c r="Q112" s="2">
        <v>0.9995</v>
      </c>
      <c r="R112" s="2">
        <v>1.2635</v>
      </c>
      <c r="S112" s="2">
        <v>0.98535</v>
      </c>
      <c r="T112" s="2">
        <v>1.123</v>
      </c>
      <c r="U112" s="2">
        <v>1.8778</v>
      </c>
      <c r="V112" s="2">
        <v>2.132</v>
      </c>
    </row>
    <row r="113" spans="12:22" ht="12.75">
      <c r="L113" s="2">
        <v>51.2</v>
      </c>
      <c r="M113" s="2">
        <v>1.8706</v>
      </c>
      <c r="N113" s="2">
        <v>1.1212</v>
      </c>
      <c r="O113" s="2">
        <v>0.969</v>
      </c>
      <c r="P113" s="2">
        <v>0.9825</v>
      </c>
      <c r="Q113" s="2">
        <v>0.9975</v>
      </c>
      <c r="R113" s="2">
        <v>1.2616</v>
      </c>
      <c r="S113" s="2">
        <v>0.98325</v>
      </c>
      <c r="T113" s="2">
        <v>1.1212</v>
      </c>
      <c r="U113" s="2">
        <v>1.8706</v>
      </c>
      <c r="V113" s="2">
        <v>2.1268000000000002</v>
      </c>
    </row>
    <row r="114" spans="12:22" ht="12.75">
      <c r="L114" s="2">
        <v>51.3</v>
      </c>
      <c r="M114" s="2">
        <v>1.8706</v>
      </c>
      <c r="N114" s="2">
        <v>1.1195</v>
      </c>
      <c r="O114" s="2">
        <v>0.9667</v>
      </c>
      <c r="P114" s="2">
        <v>0.9809</v>
      </c>
      <c r="Q114" s="2">
        <v>0.9954</v>
      </c>
      <c r="R114" s="2">
        <v>1.2597</v>
      </c>
      <c r="S114" s="2">
        <v>0.98105</v>
      </c>
      <c r="T114" s="2">
        <v>1.1195</v>
      </c>
      <c r="U114" s="2">
        <v>1.8706</v>
      </c>
      <c r="V114" s="2">
        <v>2.1216000000000004</v>
      </c>
    </row>
    <row r="115" spans="12:22" ht="12.75">
      <c r="L115" s="2">
        <v>51.4</v>
      </c>
      <c r="M115" s="2">
        <v>1.8638</v>
      </c>
      <c r="N115" s="2">
        <v>1.1178</v>
      </c>
      <c r="O115" s="2">
        <v>0.9645</v>
      </c>
      <c r="P115" s="2">
        <v>0.9793</v>
      </c>
      <c r="Q115" s="2">
        <v>0.9933</v>
      </c>
      <c r="R115" s="2">
        <v>1.2578</v>
      </c>
      <c r="S115" s="2">
        <v>0.9789</v>
      </c>
      <c r="T115" s="2">
        <v>1.1178</v>
      </c>
      <c r="U115" s="2">
        <v>1.8638</v>
      </c>
      <c r="V115" s="2">
        <v>2.1162</v>
      </c>
    </row>
    <row r="116" spans="12:22" ht="12.75">
      <c r="L116" s="2">
        <v>51.5</v>
      </c>
      <c r="M116" s="2">
        <v>1.851</v>
      </c>
      <c r="N116" s="2">
        <v>1.1161</v>
      </c>
      <c r="O116" s="2">
        <v>0.9623</v>
      </c>
      <c r="P116" s="2">
        <v>0.9778</v>
      </c>
      <c r="Q116" s="2">
        <v>0.9913</v>
      </c>
      <c r="R116" s="2">
        <v>1.256</v>
      </c>
      <c r="S116" s="2">
        <v>0.9768</v>
      </c>
      <c r="T116" s="2">
        <v>1.1161</v>
      </c>
      <c r="U116" s="2">
        <v>1.851</v>
      </c>
      <c r="V116" s="2">
        <v>2.1106000000000003</v>
      </c>
    </row>
    <row r="117" spans="12:22" ht="12.75">
      <c r="L117" s="2">
        <v>51.6</v>
      </c>
      <c r="M117" s="2">
        <v>1.8446</v>
      </c>
      <c r="N117" s="2">
        <v>1.1144</v>
      </c>
      <c r="O117" s="2">
        <v>0.9601</v>
      </c>
      <c r="P117" s="2">
        <v>0.9762</v>
      </c>
      <c r="Q117" s="2">
        <v>0.9893</v>
      </c>
      <c r="R117" s="2">
        <v>1.2541</v>
      </c>
      <c r="S117" s="2">
        <v>0.9746999999999999</v>
      </c>
      <c r="T117" s="2">
        <v>1.1144</v>
      </c>
      <c r="U117" s="2">
        <v>1.8446</v>
      </c>
      <c r="V117" s="2">
        <v>2.105</v>
      </c>
    </row>
    <row r="118" spans="12:22" ht="12.75">
      <c r="L118" s="2">
        <v>51.7</v>
      </c>
      <c r="M118" s="2">
        <v>1.8382</v>
      </c>
      <c r="N118" s="2">
        <v>1.1126</v>
      </c>
      <c r="O118" s="2">
        <v>0.958</v>
      </c>
      <c r="P118" s="2">
        <v>0.9747</v>
      </c>
      <c r="Q118" s="2">
        <v>0.9873</v>
      </c>
      <c r="R118" s="2">
        <v>1.2522</v>
      </c>
      <c r="S118" s="2">
        <v>0.97265</v>
      </c>
      <c r="T118" s="2">
        <v>1.1126</v>
      </c>
      <c r="U118" s="2">
        <v>1.8382</v>
      </c>
      <c r="V118" s="2">
        <v>2.0998</v>
      </c>
    </row>
    <row r="119" spans="12:22" ht="12.75">
      <c r="L119" s="2">
        <v>51.8</v>
      </c>
      <c r="M119" s="2">
        <v>1.8382</v>
      </c>
      <c r="N119" s="2">
        <v>1.111</v>
      </c>
      <c r="O119" s="2">
        <v>0.9558</v>
      </c>
      <c r="P119" s="2">
        <v>0.9731</v>
      </c>
      <c r="Q119" s="2">
        <v>0.9853</v>
      </c>
      <c r="R119" s="2">
        <v>1.2504</v>
      </c>
      <c r="S119" s="2">
        <v>0.97055</v>
      </c>
      <c r="T119" s="2">
        <v>1.111</v>
      </c>
      <c r="U119" s="2">
        <v>1.8382</v>
      </c>
      <c r="V119" s="2">
        <v>2.0946000000000002</v>
      </c>
    </row>
    <row r="120" spans="12:22" ht="12.75">
      <c r="L120" s="2">
        <v>51.9</v>
      </c>
      <c r="M120" s="2">
        <v>1.8316</v>
      </c>
      <c r="N120" s="2">
        <v>1.1093</v>
      </c>
      <c r="O120" s="2">
        <v>0.9757</v>
      </c>
      <c r="P120" s="2">
        <v>0.9716</v>
      </c>
      <c r="Q120" s="2">
        <v>0.9833</v>
      </c>
      <c r="R120" s="2">
        <v>1.2485</v>
      </c>
      <c r="S120" s="2">
        <v>0.9795</v>
      </c>
      <c r="T120" s="2">
        <v>1.1093</v>
      </c>
      <c r="U120" s="2">
        <v>1.8316</v>
      </c>
      <c r="V120" s="2">
        <v>2.0894</v>
      </c>
    </row>
    <row r="121" spans="12:22" ht="12.75">
      <c r="L121" s="2">
        <v>52</v>
      </c>
      <c r="M121" s="2">
        <v>1.818</v>
      </c>
      <c r="N121" s="2">
        <v>1.1076</v>
      </c>
      <c r="O121" s="2">
        <v>0.9515</v>
      </c>
      <c r="P121" s="2">
        <v>0.9701</v>
      </c>
      <c r="Q121" s="2">
        <v>0.9813</v>
      </c>
      <c r="R121" s="2">
        <v>1.2466</v>
      </c>
      <c r="S121" s="2">
        <v>0.9663999999999999</v>
      </c>
      <c r="T121" s="2">
        <v>1.1076</v>
      </c>
      <c r="U121" s="2">
        <v>1.818</v>
      </c>
      <c r="V121" s="2">
        <v>2.0842</v>
      </c>
    </row>
    <row r="122" spans="12:22" ht="12.75">
      <c r="L122" s="2">
        <v>52.1</v>
      </c>
      <c r="M122" s="2">
        <v>1.812</v>
      </c>
      <c r="N122" s="2">
        <v>1.1059</v>
      </c>
      <c r="O122" s="2">
        <v>0.9494</v>
      </c>
      <c r="P122" s="2">
        <v>0.9686</v>
      </c>
      <c r="Q122" s="2">
        <v>0.9793</v>
      </c>
      <c r="R122" s="2">
        <v>1.2448</v>
      </c>
      <c r="S122" s="2">
        <v>0.96435</v>
      </c>
      <c r="T122" s="2">
        <v>1.1059</v>
      </c>
      <c r="U122" s="2">
        <v>1.812</v>
      </c>
      <c r="V122" s="2">
        <v>2.079</v>
      </c>
    </row>
    <row r="123" spans="12:22" ht="12.75">
      <c r="L123" s="2">
        <v>52.2</v>
      </c>
      <c r="M123" s="2">
        <v>1.806</v>
      </c>
      <c r="N123" s="2">
        <v>1.1042</v>
      </c>
      <c r="O123" s="2">
        <v>0.9473</v>
      </c>
      <c r="P123" s="2">
        <v>0.967</v>
      </c>
      <c r="Q123" s="2">
        <v>0.9773</v>
      </c>
      <c r="R123" s="2">
        <v>1.2429</v>
      </c>
      <c r="S123" s="2">
        <v>0.9622999999999999</v>
      </c>
      <c r="T123" s="2">
        <v>1.1042</v>
      </c>
      <c r="U123" s="2">
        <v>1.806</v>
      </c>
      <c r="V123" s="2">
        <v>2.0738</v>
      </c>
    </row>
    <row r="124" spans="12:22" ht="12.75">
      <c r="L124" s="2">
        <v>52.3</v>
      </c>
      <c r="M124" s="2">
        <v>1.806</v>
      </c>
      <c r="N124" s="2">
        <v>1.1025</v>
      </c>
      <c r="O124" s="2">
        <v>0.9452</v>
      </c>
      <c r="P124" s="2">
        <v>0.9655</v>
      </c>
      <c r="Q124" s="2">
        <v>0.9754</v>
      </c>
      <c r="R124" s="2">
        <v>1.2411</v>
      </c>
      <c r="S124" s="2">
        <v>0.9603</v>
      </c>
      <c r="T124" s="2">
        <v>1.1025</v>
      </c>
      <c r="U124" s="2">
        <v>1.806</v>
      </c>
      <c r="V124" s="2">
        <v>2.0686</v>
      </c>
    </row>
    <row r="125" spans="12:22" ht="12.75">
      <c r="L125" s="2">
        <v>52.4</v>
      </c>
      <c r="M125" s="2">
        <v>1.8</v>
      </c>
      <c r="N125" s="2">
        <v>1.1009</v>
      </c>
      <c r="O125" s="2">
        <v>0.9432</v>
      </c>
      <c r="P125" s="2">
        <v>0.964</v>
      </c>
      <c r="Q125" s="2">
        <v>0.9735</v>
      </c>
      <c r="R125" s="2">
        <v>1.2393</v>
      </c>
      <c r="S125" s="2">
        <v>0.95835</v>
      </c>
      <c r="T125" s="2">
        <v>1.1009</v>
      </c>
      <c r="U125" s="2">
        <v>1.8</v>
      </c>
      <c r="V125" s="2">
        <v>2.0633999999999997</v>
      </c>
    </row>
    <row r="126" spans="12:22" ht="12.75">
      <c r="L126" s="2">
        <v>52.5</v>
      </c>
      <c r="M126" s="2">
        <v>1.788</v>
      </c>
      <c r="N126" s="2">
        <v>1.0992</v>
      </c>
      <c r="O126" s="2">
        <v>0.941</v>
      </c>
      <c r="P126" s="2">
        <v>0.9625</v>
      </c>
      <c r="Q126" s="2">
        <v>0.9715</v>
      </c>
      <c r="R126" s="2">
        <v>1.2374</v>
      </c>
      <c r="S126" s="2">
        <v>0.95625</v>
      </c>
      <c r="T126" s="2">
        <v>1.0992</v>
      </c>
      <c r="U126" s="2">
        <v>1.788</v>
      </c>
      <c r="V126" s="2">
        <v>2.0582</v>
      </c>
    </row>
    <row r="127" spans="12:22" ht="12.75">
      <c r="L127" s="2">
        <v>52.6</v>
      </c>
      <c r="M127" s="2">
        <v>1.782</v>
      </c>
      <c r="N127" s="2">
        <v>1.0975</v>
      </c>
      <c r="O127" s="2">
        <v>0.9389</v>
      </c>
      <c r="P127" s="2">
        <v>0.961</v>
      </c>
      <c r="Q127" s="2">
        <v>0.9696</v>
      </c>
      <c r="R127" s="2">
        <v>1.2356</v>
      </c>
      <c r="S127" s="2">
        <v>0.95425</v>
      </c>
      <c r="T127" s="2">
        <v>1.0975</v>
      </c>
      <c r="U127" s="2">
        <v>1.782</v>
      </c>
      <c r="V127" s="2">
        <v>2.053</v>
      </c>
    </row>
    <row r="128" spans="12:22" ht="12.75">
      <c r="L128" s="2">
        <v>52.7</v>
      </c>
      <c r="M128" s="2">
        <v>1.776</v>
      </c>
      <c r="N128" s="2">
        <v>1.0959</v>
      </c>
      <c r="O128" s="2">
        <v>0.9368</v>
      </c>
      <c r="P128" s="2">
        <v>0.9595</v>
      </c>
      <c r="Q128" s="2">
        <v>0.9677</v>
      </c>
      <c r="R128" s="2">
        <v>1.2338</v>
      </c>
      <c r="S128" s="2">
        <v>0.95225</v>
      </c>
      <c r="T128" s="2">
        <v>1.0959</v>
      </c>
      <c r="U128" s="2">
        <v>1.776</v>
      </c>
      <c r="V128" s="2">
        <v>2.0482</v>
      </c>
    </row>
    <row r="129" spans="12:22" ht="12.75">
      <c r="L129" s="2">
        <v>52.8</v>
      </c>
      <c r="M129" s="2">
        <v>1.776</v>
      </c>
      <c r="N129" s="2">
        <v>1.0942</v>
      </c>
      <c r="O129" s="2">
        <v>0.9348</v>
      </c>
      <c r="P129" s="2">
        <v>0.958</v>
      </c>
      <c r="Q129" s="2">
        <v>0.9658</v>
      </c>
      <c r="R129" s="2">
        <v>1.232</v>
      </c>
      <c r="S129" s="2">
        <v>0.9502999999999999</v>
      </c>
      <c r="T129" s="2">
        <v>1.0942</v>
      </c>
      <c r="U129" s="2">
        <v>1.776</v>
      </c>
      <c r="V129" s="2">
        <v>2.0434</v>
      </c>
    </row>
    <row r="130" spans="12:22" ht="12.75">
      <c r="L130" s="2">
        <v>52.9</v>
      </c>
      <c r="M130" s="2">
        <v>1.77</v>
      </c>
      <c r="N130" s="2">
        <v>1.0926</v>
      </c>
      <c r="O130" s="2">
        <v>0.9536</v>
      </c>
      <c r="P130" s="2">
        <v>0.9565</v>
      </c>
      <c r="Q130" s="2">
        <v>0.9639</v>
      </c>
      <c r="R130" s="2">
        <v>1.2302</v>
      </c>
      <c r="S130" s="2">
        <v>0.95875</v>
      </c>
      <c r="T130" s="2">
        <v>1.0926</v>
      </c>
      <c r="U130" s="2">
        <v>1.77</v>
      </c>
      <c r="V130" s="2">
        <v>2.0383999999999998</v>
      </c>
    </row>
    <row r="131" spans="12:22" ht="12.75">
      <c r="L131" s="2">
        <v>53</v>
      </c>
      <c r="M131" s="2">
        <v>1.758</v>
      </c>
      <c r="N131" s="2">
        <v>1.091</v>
      </c>
      <c r="O131" s="2">
        <v>0.9307</v>
      </c>
      <c r="P131" s="2">
        <v>0.955</v>
      </c>
      <c r="Q131" s="2">
        <v>0.9621</v>
      </c>
      <c r="R131" s="2">
        <v>1.2284</v>
      </c>
      <c r="S131" s="2">
        <v>0.9463999999999999</v>
      </c>
      <c r="T131" s="2">
        <v>1.091</v>
      </c>
      <c r="U131" s="2">
        <v>1.758</v>
      </c>
      <c r="V131" s="2">
        <v>2.0332</v>
      </c>
    </row>
    <row r="132" spans="12:22" ht="12.75">
      <c r="L132" s="2">
        <v>53.1</v>
      </c>
      <c r="M132" s="2">
        <v>1.752</v>
      </c>
      <c r="N132" s="2">
        <v>1.0893</v>
      </c>
      <c r="O132" s="2">
        <v>0.9287</v>
      </c>
      <c r="P132" s="2">
        <v>0.9536</v>
      </c>
      <c r="Q132" s="2">
        <v>0.9602</v>
      </c>
      <c r="R132" s="2">
        <v>1.2266</v>
      </c>
      <c r="S132" s="2">
        <v>0.94445</v>
      </c>
      <c r="T132" s="2">
        <v>1.0893</v>
      </c>
      <c r="U132" s="2">
        <v>1.752</v>
      </c>
      <c r="V132" s="2">
        <v>2.028</v>
      </c>
    </row>
    <row r="133" spans="12:22" ht="12.75">
      <c r="L133" s="2">
        <v>53.2</v>
      </c>
      <c r="M133" s="2">
        <v>1.746</v>
      </c>
      <c r="N133" s="2">
        <v>1.0877</v>
      </c>
      <c r="O133" s="2">
        <v>0.9267</v>
      </c>
      <c r="P133" s="2">
        <v>0.9521</v>
      </c>
      <c r="Q133" s="2">
        <v>0.9583</v>
      </c>
      <c r="R133" s="2">
        <v>1.2248</v>
      </c>
      <c r="S133" s="2">
        <v>0.9425</v>
      </c>
      <c r="T133" s="2">
        <v>1.0877</v>
      </c>
      <c r="U133" s="2">
        <v>1.746</v>
      </c>
      <c r="V133" s="2">
        <v>2.0232</v>
      </c>
    </row>
    <row r="134" spans="12:22" ht="12.75">
      <c r="L134" s="2">
        <v>53.3</v>
      </c>
      <c r="M134" s="2">
        <v>1.746</v>
      </c>
      <c r="N134" s="2">
        <v>1.0861</v>
      </c>
      <c r="O134" s="2">
        <v>0.9247</v>
      </c>
      <c r="P134" s="2">
        <v>0.9506</v>
      </c>
      <c r="Q134" s="2">
        <v>0.9565</v>
      </c>
      <c r="R134" s="2">
        <v>1.223</v>
      </c>
      <c r="S134" s="2">
        <v>0.9406</v>
      </c>
      <c r="T134" s="2">
        <v>1.0861</v>
      </c>
      <c r="U134" s="2">
        <v>1.746</v>
      </c>
      <c r="V134" s="2">
        <v>2.0184</v>
      </c>
    </row>
    <row r="135" spans="12:22" ht="12.75">
      <c r="L135" s="2">
        <v>53.4</v>
      </c>
      <c r="M135" s="2">
        <v>1.7398</v>
      </c>
      <c r="N135" s="2">
        <v>1.0844</v>
      </c>
      <c r="O135" s="2">
        <v>0.9227</v>
      </c>
      <c r="P135" s="2">
        <v>0.9492</v>
      </c>
      <c r="Q135" s="2">
        <v>0.9547</v>
      </c>
      <c r="R135" s="2">
        <v>1.2212</v>
      </c>
      <c r="S135" s="2">
        <v>0.9387</v>
      </c>
      <c r="T135" s="2">
        <v>1.0844</v>
      </c>
      <c r="U135" s="2">
        <v>1.7398</v>
      </c>
      <c r="V135" s="2">
        <v>2.0136</v>
      </c>
    </row>
    <row r="136" spans="12:22" ht="12.75">
      <c r="L136" s="2">
        <v>53.5</v>
      </c>
      <c r="M136" s="2">
        <v>1.727</v>
      </c>
      <c r="N136" s="2">
        <v>1.0828</v>
      </c>
      <c r="O136" s="2">
        <v>0.9218</v>
      </c>
      <c r="P136" s="2">
        <v>0.9477</v>
      </c>
      <c r="Q136" s="2">
        <v>0.9528</v>
      </c>
      <c r="R136" s="2">
        <v>1.2194</v>
      </c>
      <c r="S136" s="2">
        <v>0.9373</v>
      </c>
      <c r="T136" s="2">
        <v>1.0828</v>
      </c>
      <c r="U136" s="2">
        <v>1.727</v>
      </c>
      <c r="V136" s="2">
        <v>2.0088</v>
      </c>
    </row>
    <row r="137" spans="12:22" ht="12.75">
      <c r="L137" s="2">
        <v>53.6</v>
      </c>
      <c r="M137" s="2">
        <v>1.721</v>
      </c>
      <c r="N137" s="2">
        <v>1.0812</v>
      </c>
      <c r="O137" s="2">
        <v>0.9188</v>
      </c>
      <c r="P137" s="2">
        <v>0.9462</v>
      </c>
      <c r="Q137" s="2">
        <v>0.951</v>
      </c>
      <c r="R137" s="2">
        <v>1.2176</v>
      </c>
      <c r="S137" s="2">
        <v>0.9349</v>
      </c>
      <c r="T137" s="2">
        <v>1.0812</v>
      </c>
      <c r="U137" s="2">
        <v>1.721</v>
      </c>
      <c r="V137" s="2">
        <v>2.004</v>
      </c>
    </row>
    <row r="138" spans="12:22" ht="12.75">
      <c r="L138" s="2">
        <v>53.7</v>
      </c>
      <c r="M138" s="2">
        <v>1.715</v>
      </c>
      <c r="N138" s="2">
        <v>1.0796</v>
      </c>
      <c r="O138" s="2">
        <v>0.9169</v>
      </c>
      <c r="P138" s="2">
        <v>0.9448</v>
      </c>
      <c r="Q138" s="2">
        <v>0.9492</v>
      </c>
      <c r="R138" s="2">
        <v>1.2159</v>
      </c>
      <c r="S138" s="2">
        <v>0.93305</v>
      </c>
      <c r="T138" s="2">
        <v>1.0796</v>
      </c>
      <c r="U138" s="2">
        <v>1.715</v>
      </c>
      <c r="V138" s="2">
        <v>2</v>
      </c>
    </row>
    <row r="139" spans="12:22" ht="12.75">
      <c r="L139" s="2">
        <v>53.8</v>
      </c>
      <c r="M139" s="2">
        <v>1.715</v>
      </c>
      <c r="N139" s="2">
        <v>1.078</v>
      </c>
      <c r="O139" s="2">
        <v>0.9149</v>
      </c>
      <c r="P139" s="2">
        <v>0.9433</v>
      </c>
      <c r="Q139" s="2">
        <v>0.9474</v>
      </c>
      <c r="R139" s="2">
        <v>1.2141</v>
      </c>
      <c r="S139" s="2">
        <v>0.93115</v>
      </c>
      <c r="T139" s="2">
        <v>1.078</v>
      </c>
      <c r="U139" s="2">
        <v>1.715</v>
      </c>
      <c r="V139" s="2">
        <v>1.996</v>
      </c>
    </row>
    <row r="140" spans="12:22" ht="12.75">
      <c r="L140" s="2">
        <v>53.9</v>
      </c>
      <c r="M140" s="2">
        <v>1.7024</v>
      </c>
      <c r="N140" s="2">
        <v>1.0764</v>
      </c>
      <c r="O140" s="2">
        <v>0.9328</v>
      </c>
      <c r="P140" s="2">
        <v>0.9419</v>
      </c>
      <c r="Q140" s="2">
        <v>0.9457</v>
      </c>
      <c r="R140" s="2">
        <v>1.2123</v>
      </c>
      <c r="S140" s="2">
        <v>0.9392499999999999</v>
      </c>
      <c r="T140" s="2">
        <v>1.0764</v>
      </c>
      <c r="U140" s="2">
        <v>1.7024</v>
      </c>
      <c r="V140" s="2">
        <v>1.992</v>
      </c>
    </row>
    <row r="141" spans="12:22" ht="12.75">
      <c r="L141" s="2">
        <v>54</v>
      </c>
      <c r="M141" s="2">
        <v>1.696</v>
      </c>
      <c r="N141" s="2">
        <v>1.0748</v>
      </c>
      <c r="O141" s="2">
        <v>0.9111</v>
      </c>
      <c r="P141" s="2">
        <v>0.9405</v>
      </c>
      <c r="Q141" s="2">
        <v>0.9439</v>
      </c>
      <c r="R141" s="2">
        <v>1.2106</v>
      </c>
      <c r="S141" s="2">
        <v>0.9275</v>
      </c>
      <c r="T141" s="2">
        <v>1.0748</v>
      </c>
      <c r="U141" s="2">
        <v>1.696</v>
      </c>
      <c r="V141" s="2">
        <v>1.988</v>
      </c>
    </row>
    <row r="142" spans="12:22" ht="12.75">
      <c r="L142" s="2">
        <v>54.1</v>
      </c>
      <c r="M142" s="2">
        <v>1.6904</v>
      </c>
      <c r="N142" s="2">
        <v>1.0732</v>
      </c>
      <c r="O142" s="2">
        <v>0.9092</v>
      </c>
      <c r="P142" s="2">
        <v>0.939</v>
      </c>
      <c r="Q142" s="2">
        <v>0.9421</v>
      </c>
      <c r="R142" s="2">
        <v>1.2088</v>
      </c>
      <c r="S142" s="2">
        <v>0.9256500000000001</v>
      </c>
      <c r="T142" s="2">
        <v>1.0732</v>
      </c>
      <c r="U142" s="2">
        <v>1.6904</v>
      </c>
      <c r="V142" s="2">
        <v>1.984</v>
      </c>
    </row>
    <row r="143" spans="12:22" ht="12.75">
      <c r="L143" s="2">
        <v>54.2</v>
      </c>
      <c r="M143" s="2">
        <v>1.6847999999999999</v>
      </c>
      <c r="N143" s="2">
        <v>1.0716</v>
      </c>
      <c r="O143" s="2">
        <v>0.9073</v>
      </c>
      <c r="P143" s="2">
        <v>0.9376</v>
      </c>
      <c r="Q143" s="2">
        <v>0.9404</v>
      </c>
      <c r="R143" s="2">
        <v>1.2071</v>
      </c>
      <c r="S143" s="2">
        <v>0.9238500000000001</v>
      </c>
      <c r="T143" s="2">
        <v>1.0716</v>
      </c>
      <c r="U143" s="2">
        <v>1.6847999999999999</v>
      </c>
      <c r="V143" s="2">
        <v>1.98</v>
      </c>
    </row>
    <row r="144" spans="12:22" ht="12.75">
      <c r="L144" s="2">
        <v>54.3</v>
      </c>
      <c r="M144" s="2">
        <v>1.679</v>
      </c>
      <c r="N144" s="2">
        <v>1.0701</v>
      </c>
      <c r="O144" s="2">
        <v>0.9054</v>
      </c>
      <c r="P144" s="2">
        <v>0.9362</v>
      </c>
      <c r="Q144" s="2">
        <v>0.9386</v>
      </c>
      <c r="R144" s="2">
        <v>1.2054</v>
      </c>
      <c r="S144" s="2">
        <v>0.9219999999999999</v>
      </c>
      <c r="T144" s="2">
        <v>1.0701</v>
      </c>
      <c r="U144" s="2">
        <v>1.679</v>
      </c>
      <c r="V144" s="2">
        <v>1.976</v>
      </c>
    </row>
    <row r="145" spans="12:22" ht="12.75">
      <c r="L145" s="2">
        <v>54.4</v>
      </c>
      <c r="M145" s="2">
        <v>1.673</v>
      </c>
      <c r="N145" s="2">
        <v>1.0684</v>
      </c>
      <c r="O145" s="2">
        <v>0.9035</v>
      </c>
      <c r="P145" s="2">
        <v>0.9348</v>
      </c>
      <c r="Q145" s="2">
        <v>0.9369</v>
      </c>
      <c r="R145" s="2">
        <v>1.2036</v>
      </c>
      <c r="S145" s="2">
        <v>0.9201999999999999</v>
      </c>
      <c r="T145" s="2">
        <v>1.0684</v>
      </c>
      <c r="U145" s="2">
        <v>1.673</v>
      </c>
      <c r="V145" s="2">
        <v>1.9718</v>
      </c>
    </row>
    <row r="146" spans="12:22" ht="12.75">
      <c r="L146" s="2">
        <v>54.5</v>
      </c>
      <c r="M146" s="2">
        <v>1.667</v>
      </c>
      <c r="N146" s="2">
        <v>1.0669</v>
      </c>
      <c r="O146" s="2">
        <v>0.9016</v>
      </c>
      <c r="P146" s="2">
        <v>0.9333</v>
      </c>
      <c r="Q146" s="2">
        <v>0.9352</v>
      </c>
      <c r="R146" s="2">
        <v>1.2019</v>
      </c>
      <c r="S146" s="2">
        <v>0.9184</v>
      </c>
      <c r="T146" s="2">
        <v>1.0669</v>
      </c>
      <c r="U146" s="2">
        <v>1.667</v>
      </c>
      <c r="V146" s="2">
        <v>1.9674</v>
      </c>
    </row>
    <row r="147" spans="12:22" ht="12.75">
      <c r="L147" s="2">
        <v>54.6</v>
      </c>
      <c r="M147" s="2">
        <v>1.6622000000000001</v>
      </c>
      <c r="N147" s="2">
        <v>1.0653</v>
      </c>
      <c r="O147" s="2">
        <v>0.8998</v>
      </c>
      <c r="P147" s="2">
        <v>0.9319</v>
      </c>
      <c r="Q147" s="2">
        <v>0.9334</v>
      </c>
      <c r="R147" s="2">
        <v>1.2002</v>
      </c>
      <c r="S147" s="2">
        <v>0.9166000000000001</v>
      </c>
      <c r="T147" s="2">
        <v>1.0653</v>
      </c>
      <c r="U147" s="2">
        <v>1.6622000000000001</v>
      </c>
      <c r="V147" s="2">
        <v>1.963</v>
      </c>
    </row>
    <row r="148" spans="12:22" ht="12.75">
      <c r="L148" s="2">
        <v>54.7</v>
      </c>
      <c r="M148" s="2">
        <v>1.6574</v>
      </c>
      <c r="N148" s="2">
        <v>1.0638</v>
      </c>
      <c r="O148" s="2">
        <v>0.8979</v>
      </c>
      <c r="P148" s="2">
        <v>0.9305</v>
      </c>
      <c r="Q148" s="2">
        <v>0.9317</v>
      </c>
      <c r="R148" s="2">
        <v>1.1985</v>
      </c>
      <c r="S148" s="2">
        <v>0.9148000000000001</v>
      </c>
      <c r="T148" s="2">
        <v>1.0638</v>
      </c>
      <c r="U148" s="2">
        <v>1.6574</v>
      </c>
      <c r="V148" s="2">
        <v>1.959</v>
      </c>
    </row>
    <row r="149" spans="12:22" ht="12.75">
      <c r="L149" s="2">
        <v>54.8</v>
      </c>
      <c r="M149" s="2">
        <v>1.6524</v>
      </c>
      <c r="N149" s="2">
        <v>1.0622</v>
      </c>
      <c r="O149" s="2">
        <v>0.8961</v>
      </c>
      <c r="P149" s="2">
        <v>0.9291</v>
      </c>
      <c r="Q149" s="2">
        <v>0.93</v>
      </c>
      <c r="R149" s="2">
        <v>1.1967</v>
      </c>
      <c r="S149" s="2">
        <v>0.91305</v>
      </c>
      <c r="T149" s="2">
        <v>1.0622</v>
      </c>
      <c r="U149" s="2">
        <v>1.6524</v>
      </c>
      <c r="V149" s="2">
        <v>1.955</v>
      </c>
    </row>
    <row r="150" spans="12:22" ht="12.75">
      <c r="L150" s="2">
        <v>54.9</v>
      </c>
      <c r="M150" s="2">
        <v>1.6472</v>
      </c>
      <c r="N150" s="2">
        <v>1.0606</v>
      </c>
      <c r="O150" s="2">
        <v>0.913</v>
      </c>
      <c r="P150" s="2">
        <v>0.9277</v>
      </c>
      <c r="Q150" s="2">
        <v>0.9283</v>
      </c>
      <c r="R150" s="2">
        <v>1.195</v>
      </c>
      <c r="S150" s="2">
        <v>0.92065</v>
      </c>
      <c r="T150" s="2">
        <v>1.0606</v>
      </c>
      <c r="U150" s="2">
        <v>1.6472</v>
      </c>
      <c r="V150" s="2">
        <v>1.9508</v>
      </c>
    </row>
    <row r="151" spans="12:22" ht="12.75">
      <c r="L151" s="2">
        <v>55</v>
      </c>
      <c r="M151" s="2">
        <v>1.642</v>
      </c>
      <c r="N151" s="2">
        <v>1.0591</v>
      </c>
      <c r="O151" s="2">
        <v>0.8924</v>
      </c>
      <c r="P151" s="2">
        <v>0.9263</v>
      </c>
      <c r="Q151" s="2">
        <v>0.9267</v>
      </c>
      <c r="R151" s="2">
        <v>1.1933</v>
      </c>
      <c r="S151" s="2">
        <v>0.90955</v>
      </c>
      <c r="T151" s="2">
        <v>1.0591</v>
      </c>
      <c r="U151" s="2">
        <v>1.642</v>
      </c>
      <c r="V151" s="2">
        <v>1.9464</v>
      </c>
    </row>
    <row r="152" spans="12:22" ht="12.75">
      <c r="L152" s="2">
        <v>55.1</v>
      </c>
      <c r="M152" s="2">
        <v>1.6372</v>
      </c>
      <c r="N152" s="2">
        <v>1.0575</v>
      </c>
      <c r="O152" s="2">
        <v>0.8906</v>
      </c>
      <c r="P152" s="2">
        <v>0.9249</v>
      </c>
      <c r="Q152" s="2">
        <v>0.925</v>
      </c>
      <c r="R152" s="2">
        <v>1.1916</v>
      </c>
      <c r="S152" s="2">
        <v>0.9077999999999999</v>
      </c>
      <c r="T152" s="2">
        <v>1.0575</v>
      </c>
      <c r="U152" s="2">
        <v>1.6372</v>
      </c>
      <c r="V152" s="2">
        <v>1.942</v>
      </c>
    </row>
    <row r="153" spans="12:22" ht="12.75">
      <c r="L153" s="2">
        <v>55.2</v>
      </c>
      <c r="M153" s="2">
        <v>1.6323999999999999</v>
      </c>
      <c r="N153" s="2">
        <v>1.0561</v>
      </c>
      <c r="O153" s="2">
        <v>0.8888</v>
      </c>
      <c r="P153" s="2">
        <v>0.9235</v>
      </c>
      <c r="Q153" s="2">
        <v>0.9233</v>
      </c>
      <c r="R153" s="2">
        <v>1.19</v>
      </c>
      <c r="S153" s="2">
        <v>0.90605</v>
      </c>
      <c r="T153" s="2">
        <v>1.0561</v>
      </c>
      <c r="U153" s="2">
        <v>1.6323999999999999</v>
      </c>
      <c r="V153" s="2">
        <v>1.938</v>
      </c>
    </row>
    <row r="154" spans="12:22" ht="12.75">
      <c r="L154" s="2">
        <v>55.3</v>
      </c>
      <c r="M154" s="2">
        <v>1.6274</v>
      </c>
      <c r="N154" s="2">
        <v>1.0545</v>
      </c>
      <c r="O154" s="2">
        <v>0.887</v>
      </c>
      <c r="P154" s="2">
        <v>0.9222</v>
      </c>
      <c r="Q154" s="2">
        <v>0.9217</v>
      </c>
      <c r="R154" s="2">
        <v>1.1883</v>
      </c>
      <c r="S154" s="2">
        <v>0.90435</v>
      </c>
      <c r="T154" s="2">
        <v>1.0545</v>
      </c>
      <c r="U154" s="2">
        <v>1.6274</v>
      </c>
      <c r="V154" s="2">
        <v>1.934</v>
      </c>
    </row>
    <row r="155" spans="12:22" ht="12.75">
      <c r="L155" s="2">
        <v>55.4</v>
      </c>
      <c r="M155" s="2">
        <v>1.6221999999999999</v>
      </c>
      <c r="N155" s="2">
        <v>1.053</v>
      </c>
      <c r="O155" s="2">
        <v>0.8853</v>
      </c>
      <c r="P155" s="2">
        <v>0.9208</v>
      </c>
      <c r="Q155" s="2">
        <v>0.92</v>
      </c>
      <c r="R155" s="2">
        <v>1.1866</v>
      </c>
      <c r="S155" s="2">
        <v>0.90265</v>
      </c>
      <c r="T155" s="2">
        <v>1.053</v>
      </c>
      <c r="U155" s="2">
        <v>1.6221999999999999</v>
      </c>
      <c r="V155" s="2">
        <v>1.9302</v>
      </c>
    </row>
    <row r="156" spans="12:22" ht="12.75">
      <c r="L156" s="2">
        <v>55.5</v>
      </c>
      <c r="M156" s="2">
        <v>1.617</v>
      </c>
      <c r="N156" s="2">
        <v>1.0514</v>
      </c>
      <c r="O156" s="2">
        <v>0.8835</v>
      </c>
      <c r="P156" s="2">
        <v>0.9194</v>
      </c>
      <c r="Q156" s="2">
        <v>0.9184</v>
      </c>
      <c r="R156" s="2">
        <v>1.1849</v>
      </c>
      <c r="S156" s="2">
        <v>0.9009499999999999</v>
      </c>
      <c r="T156" s="2">
        <v>1.0514</v>
      </c>
      <c r="U156" s="2">
        <v>1.617</v>
      </c>
      <c r="V156" s="2">
        <v>1.9266</v>
      </c>
    </row>
    <row r="157" spans="12:22" ht="12.75">
      <c r="L157" s="2">
        <v>55.6</v>
      </c>
      <c r="M157" s="2">
        <v>1.6122</v>
      </c>
      <c r="N157" s="2">
        <v>1.05</v>
      </c>
      <c r="O157" s="2">
        <v>0.8817</v>
      </c>
      <c r="P157" s="2">
        <v>0.918</v>
      </c>
      <c r="Q157" s="2">
        <v>0.9168</v>
      </c>
      <c r="R157" s="2">
        <v>1.1832</v>
      </c>
      <c r="S157" s="2">
        <v>0.89925</v>
      </c>
      <c r="T157" s="2">
        <v>1.05</v>
      </c>
      <c r="U157" s="2">
        <v>1.6122</v>
      </c>
      <c r="V157" s="2">
        <v>1.923</v>
      </c>
    </row>
    <row r="158" spans="12:22" ht="12.75">
      <c r="L158" s="2">
        <v>55.7</v>
      </c>
      <c r="M158" s="2">
        <v>1.6074</v>
      </c>
      <c r="N158" s="2">
        <v>1.0484</v>
      </c>
      <c r="O158" s="2">
        <v>0.88</v>
      </c>
      <c r="P158" s="2">
        <v>0.9167</v>
      </c>
      <c r="Q158" s="2">
        <v>0.9152</v>
      </c>
      <c r="R158" s="2">
        <v>1.1816</v>
      </c>
      <c r="S158" s="2">
        <v>0.8976</v>
      </c>
      <c r="T158" s="2">
        <v>1.0484</v>
      </c>
      <c r="U158" s="2">
        <v>1.6074</v>
      </c>
      <c r="V158" s="2">
        <v>1.9194</v>
      </c>
    </row>
    <row r="159" spans="12:22" ht="12.75">
      <c r="L159" s="2">
        <v>55.8</v>
      </c>
      <c r="M159" s="2">
        <v>1.6026</v>
      </c>
      <c r="N159" s="2">
        <v>1.0469</v>
      </c>
      <c r="O159" s="2">
        <v>0.8782</v>
      </c>
      <c r="P159" s="2">
        <v>0.9153</v>
      </c>
      <c r="Q159" s="2">
        <v>0.9135</v>
      </c>
      <c r="R159" s="2">
        <v>1.1799</v>
      </c>
      <c r="S159" s="2">
        <v>0.89585</v>
      </c>
      <c r="T159" s="2">
        <v>1.0469</v>
      </c>
      <c r="U159" s="2">
        <v>1.6026</v>
      </c>
      <c r="V159" s="2">
        <v>1.9158</v>
      </c>
    </row>
    <row r="160" spans="12:22" ht="12.75">
      <c r="L160" s="2">
        <v>55.9</v>
      </c>
      <c r="M160" s="2">
        <v>1.5977999999999999</v>
      </c>
      <c r="N160" s="2">
        <v>1.0454</v>
      </c>
      <c r="O160" s="2">
        <v>0.8943</v>
      </c>
      <c r="P160" s="2">
        <v>0.914</v>
      </c>
      <c r="Q160" s="2">
        <v>0.9119</v>
      </c>
      <c r="R160" s="2">
        <v>1.1783</v>
      </c>
      <c r="S160" s="2">
        <v>0.9031</v>
      </c>
      <c r="T160" s="2">
        <v>1.0454</v>
      </c>
      <c r="U160" s="2">
        <v>1.5977999999999999</v>
      </c>
      <c r="V160" s="2">
        <v>1.9122</v>
      </c>
    </row>
    <row r="161" spans="12:22" ht="12.75">
      <c r="L161" s="2">
        <v>56</v>
      </c>
      <c r="M161" s="2">
        <v>1.593</v>
      </c>
      <c r="N161" s="2">
        <v>1.0439</v>
      </c>
      <c r="O161" s="2">
        <v>0.8748</v>
      </c>
      <c r="P161" s="2">
        <v>0.9126</v>
      </c>
      <c r="Q161" s="2">
        <v>0.9103</v>
      </c>
      <c r="R161" s="2">
        <v>1.1766</v>
      </c>
      <c r="S161" s="2">
        <v>0.89255</v>
      </c>
      <c r="T161" s="2">
        <v>1.0439</v>
      </c>
      <c r="U161" s="2">
        <v>1.593</v>
      </c>
      <c r="V161" s="2">
        <v>1.9086</v>
      </c>
    </row>
    <row r="162" spans="12:22" ht="12.75">
      <c r="L162" s="2">
        <v>56.1</v>
      </c>
      <c r="M162" s="2">
        <v>1.5878</v>
      </c>
      <c r="N162" s="2">
        <v>1.0424</v>
      </c>
      <c r="O162" s="2">
        <v>0.8731</v>
      </c>
      <c r="P162" s="2">
        <v>0.9112</v>
      </c>
      <c r="Q162" s="2">
        <v>0.9088</v>
      </c>
      <c r="R162" s="2">
        <v>1.175</v>
      </c>
      <c r="S162" s="2">
        <v>0.89095</v>
      </c>
      <c r="T162" s="2">
        <v>1.0424</v>
      </c>
      <c r="U162" s="2">
        <v>1.5878</v>
      </c>
      <c r="V162" s="2">
        <v>1.905</v>
      </c>
    </row>
    <row r="163" spans="12:22" ht="12.75">
      <c r="L163" s="2">
        <v>56.2</v>
      </c>
      <c r="M163" s="2">
        <v>1.5826</v>
      </c>
      <c r="N163" s="2">
        <v>1.041</v>
      </c>
      <c r="O163" s="2">
        <v>0.8714</v>
      </c>
      <c r="P163" s="2">
        <v>0.9099</v>
      </c>
      <c r="Q163" s="2">
        <v>0.9072</v>
      </c>
      <c r="R163" s="2">
        <v>1.1733</v>
      </c>
      <c r="S163" s="2">
        <v>0.8893</v>
      </c>
      <c r="T163" s="2">
        <v>1.041</v>
      </c>
      <c r="U163" s="2">
        <v>1.5826</v>
      </c>
      <c r="V163" s="2">
        <v>1.9014</v>
      </c>
    </row>
    <row r="164" spans="12:22" ht="12.75">
      <c r="L164" s="2">
        <v>56.3</v>
      </c>
      <c r="M164" s="2">
        <v>1.5776000000000001</v>
      </c>
      <c r="N164" s="2">
        <v>1.0394</v>
      </c>
      <c r="O164" s="2">
        <v>0.8697</v>
      </c>
      <c r="P164" s="2">
        <v>0.9086</v>
      </c>
      <c r="Q164" s="2">
        <v>0.9056</v>
      </c>
      <c r="R164" s="2">
        <v>1.1717</v>
      </c>
      <c r="S164" s="2">
        <v>0.88765</v>
      </c>
      <c r="T164" s="2">
        <v>1.0394</v>
      </c>
      <c r="U164" s="2">
        <v>1.5776000000000001</v>
      </c>
      <c r="V164" s="2">
        <v>1.8978</v>
      </c>
    </row>
    <row r="165" spans="12:22" ht="12.75">
      <c r="L165" s="2">
        <v>56.4</v>
      </c>
      <c r="M165" s="2">
        <v>1.5728</v>
      </c>
      <c r="N165" s="2">
        <v>1.038</v>
      </c>
      <c r="O165" s="2">
        <v>0.868</v>
      </c>
      <c r="P165" s="2">
        <v>0.9072</v>
      </c>
      <c r="Q165" s="2">
        <v>0.9041</v>
      </c>
      <c r="R165" s="2">
        <v>1.1701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ht="12.75">
      <c r="L166" s="2">
        <v>56.5</v>
      </c>
      <c r="M166" s="2">
        <v>1.568</v>
      </c>
      <c r="N166" s="2">
        <v>1.0365</v>
      </c>
      <c r="O166" s="2">
        <v>0.8663</v>
      </c>
      <c r="P166" s="2">
        <v>0.9059</v>
      </c>
      <c r="Q166" s="2">
        <v>0.9025</v>
      </c>
      <c r="R166" s="2">
        <v>1.1684</v>
      </c>
      <c r="S166" s="2">
        <v>0.8844</v>
      </c>
      <c r="T166" s="2">
        <v>1.0365</v>
      </c>
      <c r="U166" s="2">
        <v>1.568</v>
      </c>
      <c r="V166" s="2">
        <v>1.8906</v>
      </c>
    </row>
    <row r="167" spans="12:22" ht="12.75">
      <c r="L167" s="2">
        <v>56.6</v>
      </c>
      <c r="M167" s="2">
        <v>1.5628</v>
      </c>
      <c r="N167" s="2">
        <v>1.035</v>
      </c>
      <c r="O167" s="2">
        <v>0.8646</v>
      </c>
      <c r="P167" s="2">
        <v>0.9046</v>
      </c>
      <c r="Q167" s="2">
        <v>0.901</v>
      </c>
      <c r="R167" s="2">
        <v>1.1668</v>
      </c>
      <c r="S167" s="2">
        <v>0.8828</v>
      </c>
      <c r="T167" s="2">
        <v>1.035</v>
      </c>
      <c r="U167" s="2">
        <v>1.5628</v>
      </c>
      <c r="V167" s="2">
        <v>1.887</v>
      </c>
    </row>
    <row r="168" spans="12:22" ht="12.75">
      <c r="L168" s="2">
        <v>56.7</v>
      </c>
      <c r="M168" s="2">
        <v>1.5575999999999999</v>
      </c>
      <c r="N168" s="2">
        <v>1.0335</v>
      </c>
      <c r="O168" s="2">
        <v>0.863</v>
      </c>
      <c r="P168" s="2">
        <v>0.9032</v>
      </c>
      <c r="Q168" s="2">
        <v>0.8994</v>
      </c>
      <c r="R168" s="2">
        <v>1.1652</v>
      </c>
      <c r="S168" s="2">
        <v>0.8812</v>
      </c>
      <c r="T168" s="2">
        <v>1.0335</v>
      </c>
      <c r="U168" s="2">
        <v>1.5575999999999999</v>
      </c>
      <c r="V168" s="2">
        <v>1.8834</v>
      </c>
    </row>
    <row r="169" spans="12:22" ht="12.75">
      <c r="L169" s="2">
        <v>56.8</v>
      </c>
      <c r="M169" s="2">
        <v>1.5526</v>
      </c>
      <c r="N169" s="2">
        <v>1.0321</v>
      </c>
      <c r="O169" s="2">
        <v>0.8613</v>
      </c>
      <c r="P169" s="2">
        <v>0.9019</v>
      </c>
      <c r="Q169" s="2">
        <v>0.8979</v>
      </c>
      <c r="R169" s="2">
        <v>1.1636</v>
      </c>
      <c r="S169" s="2">
        <v>0.8795999999999999</v>
      </c>
      <c r="T169" s="2">
        <v>1.0321</v>
      </c>
      <c r="U169" s="2">
        <v>1.5526</v>
      </c>
      <c r="V169" s="2">
        <v>1.8798</v>
      </c>
    </row>
    <row r="170" spans="12:22" ht="12.75">
      <c r="L170" s="2">
        <v>56.9</v>
      </c>
      <c r="M170" s="2">
        <v>1.5477999999999998</v>
      </c>
      <c r="N170" s="2">
        <v>1.0306</v>
      </c>
      <c r="O170" s="2">
        <v>0.8765</v>
      </c>
      <c r="P170" s="2">
        <v>0.9006</v>
      </c>
      <c r="Q170" s="2">
        <v>0.8964</v>
      </c>
      <c r="R170" s="2">
        <v>1.162</v>
      </c>
      <c r="S170" s="2">
        <v>0.88645</v>
      </c>
      <c r="T170" s="2">
        <v>1.0306</v>
      </c>
      <c r="U170" s="2">
        <v>1.5477999999999998</v>
      </c>
      <c r="V170" s="2">
        <v>1.8761999999999999</v>
      </c>
    </row>
    <row r="171" spans="12:22" ht="12.75">
      <c r="L171" s="2">
        <v>57</v>
      </c>
      <c r="M171" s="2">
        <v>1.543</v>
      </c>
      <c r="N171" s="2">
        <v>1.0292</v>
      </c>
      <c r="O171" s="2">
        <v>0.858</v>
      </c>
      <c r="P171" s="2">
        <v>0.8993</v>
      </c>
      <c r="Q171" s="2">
        <v>0.8949</v>
      </c>
      <c r="R171" s="2">
        <v>1.1604</v>
      </c>
      <c r="S171" s="2">
        <v>0.87645</v>
      </c>
      <c r="T171" s="2">
        <v>1.0292</v>
      </c>
      <c r="U171" s="2">
        <v>1.543</v>
      </c>
      <c r="V171" s="2">
        <v>1.8726</v>
      </c>
    </row>
    <row r="172" spans="12:22" ht="12.75">
      <c r="L172" s="2">
        <v>57.1</v>
      </c>
      <c r="M172" s="2">
        <v>1.5382</v>
      </c>
      <c r="N172" s="2">
        <v>1.0277</v>
      </c>
      <c r="O172" s="2">
        <v>0.8564</v>
      </c>
      <c r="P172" s="2">
        <v>0.898</v>
      </c>
      <c r="Q172" s="2">
        <v>0.8934</v>
      </c>
      <c r="R172" s="2">
        <v>1.1588</v>
      </c>
      <c r="S172" s="2">
        <v>0.8749</v>
      </c>
      <c r="T172" s="2">
        <v>1.0277</v>
      </c>
      <c r="U172" s="2">
        <v>1.5382</v>
      </c>
      <c r="V172" s="2">
        <v>1.869</v>
      </c>
    </row>
    <row r="173" spans="12:22" ht="12.75">
      <c r="L173" s="2">
        <v>57.2</v>
      </c>
      <c r="M173" s="2">
        <v>1.5333999999999999</v>
      </c>
      <c r="N173" s="2">
        <v>1.0263</v>
      </c>
      <c r="O173" s="2">
        <v>0.8548</v>
      </c>
      <c r="P173" s="2">
        <v>0.8967</v>
      </c>
      <c r="Q173" s="2">
        <v>0.8919</v>
      </c>
      <c r="R173" s="2">
        <v>1.1572</v>
      </c>
      <c r="S173" s="2">
        <v>0.8733500000000001</v>
      </c>
      <c r="T173" s="2">
        <v>1.0263</v>
      </c>
      <c r="U173" s="2">
        <v>1.5333999999999999</v>
      </c>
      <c r="V173" s="2">
        <v>1.8654</v>
      </c>
    </row>
    <row r="174" spans="12:22" ht="12.75">
      <c r="L174" s="2">
        <v>57.3</v>
      </c>
      <c r="M174" s="2">
        <v>1.5284</v>
      </c>
      <c r="N174" s="2">
        <v>1.0248</v>
      </c>
      <c r="O174" s="2">
        <v>0.8532</v>
      </c>
      <c r="P174" s="2">
        <v>0.8954</v>
      </c>
      <c r="Q174" s="2">
        <v>0.8904</v>
      </c>
      <c r="R174" s="2">
        <v>1.1556</v>
      </c>
      <c r="S174" s="2">
        <v>0.8717999999999999</v>
      </c>
      <c r="T174" s="2">
        <v>1.0248</v>
      </c>
      <c r="U174" s="2">
        <v>1.5284</v>
      </c>
      <c r="V174" s="2">
        <v>1.8618000000000001</v>
      </c>
    </row>
    <row r="175" spans="12:22" ht="12.75">
      <c r="L175" s="2">
        <v>57.4</v>
      </c>
      <c r="M175" s="2">
        <v>1.5231999999999999</v>
      </c>
      <c r="N175" s="2">
        <v>1.0234</v>
      </c>
      <c r="O175" s="2">
        <v>0.8516</v>
      </c>
      <c r="P175" s="2">
        <v>0.8941</v>
      </c>
      <c r="Q175" s="2">
        <v>0.8889</v>
      </c>
      <c r="R175" s="2">
        <v>1.1541</v>
      </c>
      <c r="S175" s="2">
        <v>0.87025</v>
      </c>
      <c r="T175" s="2">
        <v>1.0234</v>
      </c>
      <c r="U175" s="2">
        <v>1.5231999999999999</v>
      </c>
      <c r="V175" s="2">
        <v>1.8584</v>
      </c>
    </row>
    <row r="176" spans="12:22" ht="12.75">
      <c r="L176" s="2">
        <v>57.5</v>
      </c>
      <c r="M176" s="2">
        <v>1.518</v>
      </c>
      <c r="N176" s="2">
        <v>1.022</v>
      </c>
      <c r="O176" s="2">
        <v>0.85</v>
      </c>
      <c r="P176" s="2">
        <v>0.8928</v>
      </c>
      <c r="Q176" s="2">
        <v>0.8874</v>
      </c>
      <c r="R176" s="2">
        <v>1.1525</v>
      </c>
      <c r="S176" s="2">
        <v>0.8687</v>
      </c>
      <c r="T176" s="2">
        <v>1.022</v>
      </c>
      <c r="U176" s="2">
        <v>1.518</v>
      </c>
      <c r="V176" s="2">
        <v>1.8552000000000002</v>
      </c>
    </row>
    <row r="177" spans="12:22" ht="12.75">
      <c r="L177" s="2">
        <v>57.6</v>
      </c>
      <c r="M177" s="2">
        <v>1.5132</v>
      </c>
      <c r="N177" s="2">
        <v>1.0205</v>
      </c>
      <c r="O177" s="2">
        <v>0.8484</v>
      </c>
      <c r="P177" s="2">
        <v>0.8915</v>
      </c>
      <c r="Q177" s="2">
        <v>0.8859</v>
      </c>
      <c r="R177" s="2">
        <v>1.1509</v>
      </c>
      <c r="S177" s="2">
        <v>0.8671500000000001</v>
      </c>
      <c r="T177" s="2">
        <v>1.0205</v>
      </c>
      <c r="U177" s="2">
        <v>1.5132</v>
      </c>
      <c r="V177" s="2">
        <v>1.852</v>
      </c>
    </row>
    <row r="178" spans="12:22" ht="12.75">
      <c r="L178" s="2">
        <v>57.7</v>
      </c>
      <c r="M178" s="2">
        <v>1.5084</v>
      </c>
      <c r="N178" s="2">
        <v>1.0191</v>
      </c>
      <c r="O178" s="2">
        <v>0.8468</v>
      </c>
      <c r="P178" s="2">
        <v>0.8902</v>
      </c>
      <c r="Q178" s="2">
        <v>0.8845</v>
      </c>
      <c r="R178" s="2">
        <v>1.1494</v>
      </c>
      <c r="S178" s="2">
        <v>0.86565</v>
      </c>
      <c r="T178" s="2">
        <v>1.0191</v>
      </c>
      <c r="U178" s="2">
        <v>1.5084</v>
      </c>
      <c r="V178" s="2">
        <v>1.8492</v>
      </c>
    </row>
    <row r="179" spans="12:22" ht="12.75">
      <c r="L179" s="2">
        <v>57.8</v>
      </c>
      <c r="M179" s="2">
        <v>1.5042</v>
      </c>
      <c r="N179" s="2">
        <v>1.0177</v>
      </c>
      <c r="O179" s="2">
        <v>0.8453</v>
      </c>
      <c r="P179" s="2">
        <v>0.8889</v>
      </c>
      <c r="Q179" s="2">
        <v>0.883</v>
      </c>
      <c r="R179" s="2">
        <v>1.1478</v>
      </c>
      <c r="S179" s="2">
        <v>0.86415</v>
      </c>
      <c r="T179" s="2">
        <v>1.0177</v>
      </c>
      <c r="U179" s="2">
        <v>1.5042</v>
      </c>
      <c r="V179" s="2">
        <v>1.8464</v>
      </c>
    </row>
    <row r="180" spans="12:22" ht="12.75">
      <c r="L180" s="2">
        <v>57.9</v>
      </c>
      <c r="M180" s="2">
        <v>1.5006000000000002</v>
      </c>
      <c r="N180" s="2">
        <v>1.0163</v>
      </c>
      <c r="O180" s="2">
        <v>0.8597</v>
      </c>
      <c r="P180" s="2">
        <v>0.8876</v>
      </c>
      <c r="Q180" s="2">
        <v>0.8816</v>
      </c>
      <c r="R180" s="2">
        <v>1.1463</v>
      </c>
      <c r="S180" s="2">
        <v>0.87065</v>
      </c>
      <c r="T180" s="2">
        <v>1.0163</v>
      </c>
      <c r="U180" s="2">
        <v>1.5006000000000002</v>
      </c>
      <c r="V180" s="2">
        <v>1.8436</v>
      </c>
    </row>
    <row r="181" spans="12:22" ht="12.75">
      <c r="L181" s="2">
        <v>58</v>
      </c>
      <c r="M181" s="2">
        <v>1.497</v>
      </c>
      <c r="N181" s="2">
        <v>1.0149</v>
      </c>
      <c r="O181" s="2">
        <v>0.8422</v>
      </c>
      <c r="P181" s="2">
        <v>0.8863</v>
      </c>
      <c r="Q181" s="2">
        <v>0.8802</v>
      </c>
      <c r="R181" s="2">
        <v>1.1447</v>
      </c>
      <c r="S181" s="2">
        <v>0.8612</v>
      </c>
      <c r="T181" s="2">
        <v>1.0149</v>
      </c>
      <c r="U181" s="2">
        <v>1.497</v>
      </c>
      <c r="V181" s="2">
        <v>1.8408</v>
      </c>
    </row>
    <row r="182" spans="12:22" ht="12.75">
      <c r="L182" s="2">
        <v>58.1</v>
      </c>
      <c r="M182" s="2">
        <v>1.4934</v>
      </c>
      <c r="N182" s="2">
        <v>1.0135</v>
      </c>
      <c r="O182" s="2">
        <v>0.8406</v>
      </c>
      <c r="P182" s="2">
        <v>0.8851</v>
      </c>
      <c r="Q182" s="2">
        <v>0.8787</v>
      </c>
      <c r="R182" s="2">
        <v>1.1432</v>
      </c>
      <c r="S182" s="2">
        <v>0.85965</v>
      </c>
      <c r="T182" s="2">
        <v>1.0135</v>
      </c>
      <c r="U182" s="2">
        <v>1.4934</v>
      </c>
      <c r="V182" s="2">
        <v>1.838</v>
      </c>
    </row>
    <row r="183" spans="12:22" ht="12.75">
      <c r="L183" s="2">
        <v>58.2</v>
      </c>
      <c r="M183" s="2">
        <v>1.4898</v>
      </c>
      <c r="N183" s="2">
        <v>1.012</v>
      </c>
      <c r="O183" s="2">
        <v>0.8391</v>
      </c>
      <c r="P183" s="2">
        <v>0.8838</v>
      </c>
      <c r="Q183" s="2">
        <v>0.8773</v>
      </c>
      <c r="R183" s="2">
        <v>1.1416</v>
      </c>
      <c r="S183" s="2">
        <v>0.8582</v>
      </c>
      <c r="T183" s="2">
        <v>1.012</v>
      </c>
      <c r="U183" s="2">
        <v>1.4898</v>
      </c>
      <c r="V183" s="2">
        <v>1.8348</v>
      </c>
    </row>
    <row r="184" spans="12:22" ht="12.75">
      <c r="L184" s="2">
        <v>58.3</v>
      </c>
      <c r="M184" s="2">
        <v>1.486</v>
      </c>
      <c r="N184" s="2">
        <v>1.0107</v>
      </c>
      <c r="O184" s="2">
        <v>0.8376</v>
      </c>
      <c r="P184" s="2">
        <v>0.8825</v>
      </c>
      <c r="Q184" s="2">
        <v>0.8759</v>
      </c>
      <c r="R184" s="2">
        <v>1.1401</v>
      </c>
      <c r="S184" s="2">
        <v>0.85675</v>
      </c>
      <c r="T184" s="2">
        <v>1.0107</v>
      </c>
      <c r="U184" s="2">
        <v>1.486</v>
      </c>
      <c r="V184" s="2">
        <v>1.8316000000000001</v>
      </c>
    </row>
    <row r="185" spans="12:22" ht="12.75">
      <c r="L185" s="2">
        <v>58.4</v>
      </c>
      <c r="M185" s="2">
        <v>1.482</v>
      </c>
      <c r="N185" s="2">
        <v>1.0093</v>
      </c>
      <c r="O185" s="2">
        <v>0.8361</v>
      </c>
      <c r="P185" s="2">
        <v>0.8813</v>
      </c>
      <c r="Q185" s="2">
        <v>0.8745</v>
      </c>
      <c r="R185" s="2">
        <v>1.1386</v>
      </c>
      <c r="S185" s="2">
        <v>0.8553</v>
      </c>
      <c r="T185" s="2">
        <v>1.0093</v>
      </c>
      <c r="U185" s="2">
        <v>1.482</v>
      </c>
      <c r="V185" s="2">
        <v>1.8284</v>
      </c>
    </row>
    <row r="186" spans="12:22" ht="12.75">
      <c r="L186" s="2">
        <v>58.5</v>
      </c>
      <c r="M186" s="2">
        <v>1.478</v>
      </c>
      <c r="N186" s="2">
        <v>1.0079</v>
      </c>
      <c r="O186" s="2">
        <v>0.8345</v>
      </c>
      <c r="P186" s="2">
        <v>0.88</v>
      </c>
      <c r="Q186" s="2">
        <v>0.8731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ht="12.75">
      <c r="L187" s="2">
        <v>58.6</v>
      </c>
      <c r="M187" s="2">
        <v>1.4744</v>
      </c>
      <c r="N187" s="2">
        <v>1.0065</v>
      </c>
      <c r="O187" s="2">
        <v>0.833</v>
      </c>
      <c r="P187" s="2">
        <v>0.8788</v>
      </c>
      <c r="Q187" s="2">
        <v>0.8717</v>
      </c>
      <c r="R187" s="2">
        <v>1.1355</v>
      </c>
      <c r="S187" s="2">
        <v>0.8523499999999999</v>
      </c>
      <c r="T187" s="2">
        <v>1.0065</v>
      </c>
      <c r="U187" s="2">
        <v>1.4744</v>
      </c>
      <c r="V187" s="2">
        <v>1.822</v>
      </c>
    </row>
    <row r="188" spans="12:22" ht="12.75">
      <c r="L188" s="2">
        <v>58.7</v>
      </c>
      <c r="M188" s="2">
        <v>1.4708</v>
      </c>
      <c r="N188" s="2">
        <v>1.0051</v>
      </c>
      <c r="O188" s="2">
        <v>0.8316</v>
      </c>
      <c r="P188" s="2">
        <v>0.8775</v>
      </c>
      <c r="Q188" s="2">
        <v>0.8703</v>
      </c>
      <c r="R188" s="2">
        <v>1.134</v>
      </c>
      <c r="S188" s="2">
        <v>0.85095</v>
      </c>
      <c r="T188" s="2">
        <v>1.0051</v>
      </c>
      <c r="U188" s="2">
        <v>1.4708</v>
      </c>
      <c r="V188" s="2">
        <v>1.8192</v>
      </c>
    </row>
    <row r="189" spans="12:22" ht="12.75">
      <c r="L189" s="2">
        <v>58.8</v>
      </c>
      <c r="M189" s="2">
        <v>1.4672</v>
      </c>
      <c r="N189" s="2">
        <v>1.0037</v>
      </c>
      <c r="O189" s="2">
        <v>0.8301</v>
      </c>
      <c r="P189" s="2">
        <v>0.8763</v>
      </c>
      <c r="Q189" s="2">
        <v>0.8689</v>
      </c>
      <c r="R189" s="2">
        <v>1.1325</v>
      </c>
      <c r="S189" s="2">
        <v>0.8494999999999999</v>
      </c>
      <c r="T189" s="2">
        <v>1.0037</v>
      </c>
      <c r="U189" s="2">
        <v>1.4672</v>
      </c>
      <c r="V189" s="2">
        <v>1.8164</v>
      </c>
    </row>
    <row r="190" spans="12:22" ht="12.75">
      <c r="L190" s="2">
        <v>58.9</v>
      </c>
      <c r="M190" s="2">
        <v>1.4636</v>
      </c>
      <c r="N190" s="2">
        <v>1.0024</v>
      </c>
      <c r="O190" s="2">
        <v>0.8437</v>
      </c>
      <c r="P190" s="2">
        <v>0.875</v>
      </c>
      <c r="Q190" s="2">
        <v>0.8675</v>
      </c>
      <c r="R190" s="2">
        <v>1.131</v>
      </c>
      <c r="S190" s="2">
        <v>0.8556</v>
      </c>
      <c r="T190" s="2">
        <v>1.0024</v>
      </c>
      <c r="U190" s="2">
        <v>1.4636</v>
      </c>
      <c r="V190" s="2">
        <v>1.8135999999999999</v>
      </c>
    </row>
    <row r="191" spans="12:22" ht="12.75">
      <c r="L191" s="2">
        <v>59</v>
      </c>
      <c r="M191" s="2">
        <v>1.46</v>
      </c>
      <c r="N191" s="2">
        <v>1.001</v>
      </c>
      <c r="O191" s="2">
        <v>0.8271</v>
      </c>
      <c r="P191" s="2">
        <v>0.8738</v>
      </c>
      <c r="Q191" s="2">
        <v>0.8662</v>
      </c>
      <c r="R191" s="2">
        <v>1.1295</v>
      </c>
      <c r="S191" s="2">
        <v>0.8466499999999999</v>
      </c>
      <c r="T191" s="2">
        <v>1.001</v>
      </c>
      <c r="U191" s="2">
        <v>1.46</v>
      </c>
      <c r="V191" s="2">
        <v>1.8108</v>
      </c>
    </row>
    <row r="192" spans="12:22" ht="12.75">
      <c r="L192" s="2">
        <v>59.1</v>
      </c>
      <c r="M192" s="2">
        <v>1.4564</v>
      </c>
      <c r="N192" s="2">
        <v>0.9997</v>
      </c>
      <c r="O192" s="2">
        <v>0.8257</v>
      </c>
      <c r="P192" s="2">
        <v>0.8725</v>
      </c>
      <c r="Q192" s="2">
        <v>0.8648</v>
      </c>
      <c r="R192" s="2">
        <v>1.1281</v>
      </c>
      <c r="S192" s="2">
        <v>0.8452500000000001</v>
      </c>
      <c r="T192" s="2">
        <v>0.9997</v>
      </c>
      <c r="U192" s="2">
        <v>1.4564</v>
      </c>
      <c r="V192" s="2">
        <v>1.808</v>
      </c>
    </row>
    <row r="193" spans="12:22" ht="12.75">
      <c r="L193" s="2">
        <v>59.2</v>
      </c>
      <c r="M193" s="2">
        <v>1.4528</v>
      </c>
      <c r="N193" s="2">
        <v>0.99835</v>
      </c>
      <c r="O193" s="2">
        <v>0.8242</v>
      </c>
      <c r="P193" s="2">
        <v>0.8713</v>
      </c>
      <c r="Q193" s="2">
        <v>0.8635</v>
      </c>
      <c r="R193" s="2">
        <v>1.1266</v>
      </c>
      <c r="S193" s="2">
        <v>0.84385</v>
      </c>
      <c r="T193" s="2">
        <v>0.99835</v>
      </c>
      <c r="U193" s="2">
        <v>1.4528</v>
      </c>
      <c r="V193" s="2">
        <v>1.8056</v>
      </c>
    </row>
    <row r="194" spans="12:22" ht="12.75">
      <c r="L194" s="2">
        <v>59.3</v>
      </c>
      <c r="M194" s="2">
        <v>1.4492</v>
      </c>
      <c r="N194" s="2">
        <v>0.99695</v>
      </c>
      <c r="O194" s="2">
        <v>0.8228</v>
      </c>
      <c r="P194" s="2">
        <v>0.8701</v>
      </c>
      <c r="Q194" s="2">
        <v>0.8621</v>
      </c>
      <c r="R194" s="2">
        <v>1.1251</v>
      </c>
      <c r="S194" s="2">
        <v>0.8424499999999999</v>
      </c>
      <c r="T194" s="2">
        <v>0.99695</v>
      </c>
      <c r="U194" s="2">
        <v>1.4492</v>
      </c>
      <c r="V194" s="2">
        <v>1.8032000000000001</v>
      </c>
    </row>
    <row r="195" spans="12:22" ht="12.75">
      <c r="L195" s="2">
        <v>59.4</v>
      </c>
      <c r="M195" s="2">
        <v>1.4456</v>
      </c>
      <c r="N195" s="2">
        <v>0.9956</v>
      </c>
      <c r="O195" s="2">
        <v>0.8213</v>
      </c>
      <c r="P195" s="2">
        <v>0.8688</v>
      </c>
      <c r="Q195" s="2">
        <v>0.8608</v>
      </c>
      <c r="R195" s="2">
        <v>1.1236</v>
      </c>
      <c r="S195" s="2">
        <v>0.8410500000000001</v>
      </c>
      <c r="T195" s="2">
        <v>0.9956</v>
      </c>
      <c r="U195" s="2">
        <v>1.4456</v>
      </c>
      <c r="V195" s="2">
        <v>1.8006</v>
      </c>
    </row>
    <row r="196" spans="12:22" ht="12.75">
      <c r="L196" s="2">
        <v>59.5</v>
      </c>
      <c r="M196" s="2">
        <v>1.442</v>
      </c>
      <c r="N196" s="2">
        <v>0.99425</v>
      </c>
      <c r="O196" s="2">
        <v>0.8199</v>
      </c>
      <c r="P196" s="2">
        <v>0.8676</v>
      </c>
      <c r="Q196" s="2">
        <v>0.8594</v>
      </c>
      <c r="R196" s="2">
        <v>1.1221</v>
      </c>
      <c r="S196" s="2">
        <v>0.83965</v>
      </c>
      <c r="T196" s="2">
        <v>0.99425</v>
      </c>
      <c r="U196" s="2">
        <v>1.442</v>
      </c>
      <c r="V196" s="2">
        <v>1.7978</v>
      </c>
    </row>
    <row r="197" spans="12:22" ht="12.75">
      <c r="L197" s="2">
        <v>59.6</v>
      </c>
      <c r="M197" s="2">
        <v>1.438</v>
      </c>
      <c r="N197" s="2">
        <v>0.99295</v>
      </c>
      <c r="O197" s="2">
        <v>0.8185</v>
      </c>
      <c r="P197" s="2">
        <v>0.8664</v>
      </c>
      <c r="Q197" s="2">
        <v>0.8581</v>
      </c>
      <c r="R197" s="2">
        <v>1.1207</v>
      </c>
      <c r="S197" s="2">
        <v>0.8383</v>
      </c>
      <c r="T197" s="2">
        <v>0.99295</v>
      </c>
      <c r="U197" s="2">
        <v>1.438</v>
      </c>
      <c r="V197" s="2">
        <v>1.795</v>
      </c>
    </row>
    <row r="198" spans="12:22" ht="12.75">
      <c r="L198" s="2">
        <v>59.7</v>
      </c>
      <c r="M198" s="2">
        <v>1.434</v>
      </c>
      <c r="N198" s="2">
        <v>0.9916</v>
      </c>
      <c r="O198" s="2">
        <v>0.817</v>
      </c>
      <c r="P198" s="2">
        <v>0.8653</v>
      </c>
      <c r="Q198" s="2">
        <v>0.8568</v>
      </c>
      <c r="R198" s="2">
        <v>1.1192</v>
      </c>
      <c r="S198" s="2">
        <v>0.8369</v>
      </c>
      <c r="T198" s="2">
        <v>0.9916</v>
      </c>
      <c r="U198" s="2">
        <v>1.434</v>
      </c>
      <c r="V198" s="2">
        <v>1.7926</v>
      </c>
    </row>
    <row r="199" spans="12:22" ht="12.75">
      <c r="L199" s="2">
        <v>59.8</v>
      </c>
      <c r="M199" s="2">
        <v>1.4302</v>
      </c>
      <c r="N199" s="2">
        <v>0.9903</v>
      </c>
      <c r="O199" s="2">
        <v>0.8156</v>
      </c>
      <c r="P199" s="2">
        <v>0.864</v>
      </c>
      <c r="Q199" s="2">
        <v>0.8555</v>
      </c>
      <c r="R199" s="2">
        <v>1.1178</v>
      </c>
      <c r="S199" s="2">
        <v>0.83555</v>
      </c>
      <c r="T199" s="2">
        <v>0.9903</v>
      </c>
      <c r="U199" s="2">
        <v>1.4302</v>
      </c>
      <c r="V199" s="2">
        <v>1.7902</v>
      </c>
    </row>
    <row r="200" spans="12:22" ht="12.75">
      <c r="L200" s="2">
        <v>59.9</v>
      </c>
      <c r="M200" s="2">
        <v>1.4266</v>
      </c>
      <c r="N200" s="2">
        <v>0.9889</v>
      </c>
      <c r="O200" s="2">
        <v>0.8286</v>
      </c>
      <c r="P200" s="2">
        <v>0.8628</v>
      </c>
      <c r="Q200" s="2">
        <v>0.8542</v>
      </c>
      <c r="R200" s="2">
        <v>1.1163</v>
      </c>
      <c r="S200" s="2">
        <v>0.8413999999999999</v>
      </c>
      <c r="T200" s="2">
        <v>0.9889</v>
      </c>
      <c r="U200" s="2">
        <v>1.4266</v>
      </c>
      <c r="V200" s="2">
        <v>1.7877999999999998</v>
      </c>
    </row>
    <row r="201" spans="12:22" ht="12.75">
      <c r="L201" s="2">
        <v>60</v>
      </c>
      <c r="M201" s="2">
        <v>1.423</v>
      </c>
      <c r="N201" s="2">
        <v>0.9876</v>
      </c>
      <c r="O201" s="2">
        <v>0.8128</v>
      </c>
      <c r="P201" s="2">
        <v>0.8615</v>
      </c>
      <c r="Q201" s="2">
        <v>0.8529</v>
      </c>
      <c r="R201" s="2">
        <v>1.1149</v>
      </c>
      <c r="S201" s="2">
        <v>0.83285</v>
      </c>
      <c r="T201" s="2">
        <v>0.9876</v>
      </c>
      <c r="U201" s="2">
        <v>1.423</v>
      </c>
      <c r="V201" s="2">
        <v>1.7853999999999999</v>
      </c>
    </row>
    <row r="202" spans="12:22" ht="12.75">
      <c r="L202" s="2">
        <v>60.1</v>
      </c>
      <c r="M202" s="2">
        <v>1.4194</v>
      </c>
      <c r="N202" s="2">
        <v>0.98625</v>
      </c>
      <c r="O202" s="2">
        <v>0.8114</v>
      </c>
      <c r="P202" s="2">
        <v>0.8603</v>
      </c>
      <c r="Q202" s="2">
        <v>0.8516</v>
      </c>
      <c r="R202" s="2">
        <v>1.1134</v>
      </c>
      <c r="S202" s="2">
        <v>0.8315</v>
      </c>
      <c r="T202" s="2">
        <v>0.98625</v>
      </c>
      <c r="U202" s="2">
        <v>1.4194</v>
      </c>
      <c r="V202" s="2">
        <v>1.783</v>
      </c>
    </row>
    <row r="203" spans="12:22" ht="12.75">
      <c r="L203" s="2">
        <v>60.2</v>
      </c>
      <c r="M203" s="2">
        <v>1.4158</v>
      </c>
      <c r="N203" s="2">
        <v>0.98495</v>
      </c>
      <c r="O203" s="2">
        <v>0.8101</v>
      </c>
      <c r="P203" s="2">
        <v>0.8591</v>
      </c>
      <c r="Q203" s="2">
        <v>0.8503</v>
      </c>
      <c r="R203" s="2">
        <v>1.112</v>
      </c>
      <c r="S203" s="2">
        <v>0.8302</v>
      </c>
      <c r="T203" s="2">
        <v>0.98495</v>
      </c>
      <c r="U203" s="2">
        <v>1.4158</v>
      </c>
      <c r="V203" s="2">
        <v>1.7802</v>
      </c>
    </row>
    <row r="204" spans="12:22" ht="12.75">
      <c r="L204" s="2">
        <v>60.3</v>
      </c>
      <c r="M204" s="2">
        <v>1.4122</v>
      </c>
      <c r="N204" s="2">
        <v>0.9837</v>
      </c>
      <c r="O204" s="2">
        <v>0.8087</v>
      </c>
      <c r="P204" s="2">
        <v>0.8579</v>
      </c>
      <c r="Q204" s="2">
        <v>0.849</v>
      </c>
      <c r="R204" s="2">
        <v>1.1106</v>
      </c>
      <c r="S204" s="2">
        <v>0.82885</v>
      </c>
      <c r="T204" s="2">
        <v>0.9837</v>
      </c>
      <c r="U204" s="2">
        <v>1.4122</v>
      </c>
      <c r="V204" s="2">
        <v>1.7774</v>
      </c>
    </row>
    <row r="205" spans="12:22" ht="12.75">
      <c r="L205" s="2">
        <v>60.4</v>
      </c>
      <c r="M205" s="2">
        <v>1.4086</v>
      </c>
      <c r="N205" s="2">
        <v>0.9824</v>
      </c>
      <c r="O205" s="2">
        <v>0.8073</v>
      </c>
      <c r="P205" s="2">
        <v>0.8568</v>
      </c>
      <c r="Q205" s="2">
        <v>0.8477</v>
      </c>
      <c r="R205" s="2">
        <v>1.1092</v>
      </c>
      <c r="S205" s="2">
        <v>0.8275</v>
      </c>
      <c r="T205" s="2">
        <v>0.9824</v>
      </c>
      <c r="U205" s="2">
        <v>1.4086</v>
      </c>
      <c r="V205" s="2">
        <v>1.7748</v>
      </c>
    </row>
    <row r="206" spans="12:22" ht="12.75">
      <c r="L206" s="2">
        <v>60.5</v>
      </c>
      <c r="M206" s="2">
        <v>1.405</v>
      </c>
      <c r="N206" s="2">
        <v>0.9811</v>
      </c>
      <c r="O206" s="2">
        <v>0.806</v>
      </c>
      <c r="P206" s="2">
        <v>0.8556</v>
      </c>
      <c r="Q206" s="2">
        <v>0.8465</v>
      </c>
      <c r="R206" s="2">
        <v>1.1078</v>
      </c>
      <c r="S206" s="2">
        <v>0.82625</v>
      </c>
      <c r="T206" s="2">
        <v>0.9811</v>
      </c>
      <c r="U206" s="2">
        <v>1.405</v>
      </c>
      <c r="V206" s="2">
        <v>1.7724</v>
      </c>
    </row>
    <row r="207" spans="12:22" ht="12.75">
      <c r="L207" s="2">
        <v>60.6</v>
      </c>
      <c r="M207" s="2">
        <v>1.4022</v>
      </c>
      <c r="N207" s="2">
        <v>0.97975</v>
      </c>
      <c r="O207" s="2">
        <v>0.8046</v>
      </c>
      <c r="P207" s="2">
        <v>0.8544</v>
      </c>
      <c r="Q207" s="2">
        <v>0.8452</v>
      </c>
      <c r="R207" s="2">
        <v>1.1063</v>
      </c>
      <c r="S207" s="2">
        <v>0.8249</v>
      </c>
      <c r="T207" s="2">
        <v>0.97975</v>
      </c>
      <c r="U207" s="2">
        <v>1.4022</v>
      </c>
      <c r="V207" s="2">
        <v>1.77</v>
      </c>
    </row>
    <row r="208" spans="12:22" ht="12.75">
      <c r="L208" s="2">
        <v>60.7</v>
      </c>
      <c r="M208" s="2">
        <v>1.3994</v>
      </c>
      <c r="N208" s="2">
        <v>0.97845</v>
      </c>
      <c r="O208" s="2">
        <v>0.8033</v>
      </c>
      <c r="P208" s="2">
        <v>0.8532</v>
      </c>
      <c r="Q208" s="2">
        <v>0.8439</v>
      </c>
      <c r="R208" s="2">
        <v>1.1049</v>
      </c>
      <c r="S208" s="2">
        <v>0.8236</v>
      </c>
      <c r="T208" s="2">
        <v>0.97845</v>
      </c>
      <c r="U208" s="2">
        <v>1.3994</v>
      </c>
      <c r="V208" s="2">
        <v>1.7676</v>
      </c>
    </row>
    <row r="209" spans="12:22" ht="12.75">
      <c r="L209" s="2">
        <v>60.8</v>
      </c>
      <c r="M209" s="2">
        <v>1.3965999999999998</v>
      </c>
      <c r="N209" s="2">
        <v>0.97715</v>
      </c>
      <c r="O209" s="2">
        <v>0.8019</v>
      </c>
      <c r="P209" s="2">
        <v>0.852</v>
      </c>
      <c r="Q209" s="2">
        <v>0.8427</v>
      </c>
      <c r="R209" s="2">
        <v>1.1035</v>
      </c>
      <c r="S209" s="2">
        <v>0.8223</v>
      </c>
      <c r="T209" s="2">
        <v>0.97715</v>
      </c>
      <c r="U209" s="2">
        <v>1.3965999999999998</v>
      </c>
      <c r="V209" s="2">
        <v>1.7652</v>
      </c>
    </row>
    <row r="210" spans="12:22" ht="12.75">
      <c r="L210" s="2">
        <v>60.9</v>
      </c>
      <c r="M210" s="2">
        <v>1.3938</v>
      </c>
      <c r="N210" s="2">
        <v>0.9759</v>
      </c>
      <c r="O210" s="2">
        <v>0.8142</v>
      </c>
      <c r="P210" s="2">
        <v>0.8508</v>
      </c>
      <c r="Q210" s="2">
        <v>0.8415</v>
      </c>
      <c r="R210" s="2">
        <v>1.1021</v>
      </c>
      <c r="S210" s="2">
        <v>0.82785</v>
      </c>
      <c r="T210" s="2">
        <v>0.9759</v>
      </c>
      <c r="U210" s="2">
        <v>1.3938</v>
      </c>
      <c r="V210" s="2">
        <v>1.7626</v>
      </c>
    </row>
    <row r="211" spans="12:22" ht="12.75">
      <c r="L211" s="2">
        <v>61</v>
      </c>
      <c r="M211" s="2">
        <v>1.391</v>
      </c>
      <c r="N211" s="2">
        <v>0.9746</v>
      </c>
      <c r="O211" s="2">
        <v>0.7993</v>
      </c>
      <c r="P211" s="2">
        <v>0.8497</v>
      </c>
      <c r="Q211" s="2">
        <v>0.8402</v>
      </c>
      <c r="R211" s="2">
        <v>1.1007</v>
      </c>
      <c r="S211" s="2">
        <v>0.81975</v>
      </c>
      <c r="T211" s="2">
        <v>0.9746</v>
      </c>
      <c r="U211" s="2">
        <v>1.391</v>
      </c>
      <c r="V211" s="2">
        <v>1.7598</v>
      </c>
    </row>
    <row r="212" spans="12:22" ht="12.75">
      <c r="L212" s="2">
        <v>61.1</v>
      </c>
      <c r="M212" s="2">
        <v>1.3881999999999999</v>
      </c>
      <c r="N212" s="2">
        <v>0.97335</v>
      </c>
      <c r="O212" s="2">
        <v>0.7979</v>
      </c>
      <c r="P212" s="2">
        <v>0.8485</v>
      </c>
      <c r="Q212" s="2">
        <v>0.839</v>
      </c>
      <c r="R212" s="2">
        <v>1.0994</v>
      </c>
      <c r="S212" s="2">
        <v>0.81845</v>
      </c>
      <c r="T212" s="2">
        <v>0.97335</v>
      </c>
      <c r="U212" s="2">
        <v>1.3881999999999999</v>
      </c>
      <c r="V212" s="2">
        <v>1.757</v>
      </c>
    </row>
    <row r="213" spans="12:22" ht="12.75">
      <c r="L213" s="2">
        <v>61.2</v>
      </c>
      <c r="M213" s="2">
        <v>1.3854</v>
      </c>
      <c r="N213" s="2">
        <v>0.9721</v>
      </c>
      <c r="O213" s="2">
        <v>0.7966</v>
      </c>
      <c r="P213" s="2">
        <v>0.8473</v>
      </c>
      <c r="Q213" s="2">
        <v>0.8378</v>
      </c>
      <c r="R213" s="2">
        <v>1.098</v>
      </c>
      <c r="S213" s="2">
        <v>0.8171999999999999</v>
      </c>
      <c r="T213" s="2">
        <v>0.9721</v>
      </c>
      <c r="U213" s="2">
        <v>1.3854</v>
      </c>
      <c r="V213" s="2">
        <v>1.7546</v>
      </c>
    </row>
    <row r="214" spans="12:22" ht="12.75">
      <c r="L214" s="2">
        <v>61.3</v>
      </c>
      <c r="M214" s="2">
        <v>1.3825999999999998</v>
      </c>
      <c r="N214" s="2">
        <v>0.9708</v>
      </c>
      <c r="O214" s="2">
        <v>0.7953</v>
      </c>
      <c r="P214" s="2">
        <v>0.8462</v>
      </c>
      <c r="Q214" s="2">
        <v>0.8365</v>
      </c>
      <c r="R214" s="2">
        <v>1.0966</v>
      </c>
      <c r="S214" s="2">
        <v>0.8159000000000001</v>
      </c>
      <c r="T214" s="2">
        <v>0.9708</v>
      </c>
      <c r="U214" s="2">
        <v>1.3825999999999998</v>
      </c>
      <c r="V214" s="2">
        <v>1.7522</v>
      </c>
    </row>
    <row r="215" spans="12:22" ht="12.75">
      <c r="L215" s="2">
        <v>61.4</v>
      </c>
      <c r="M215" s="2">
        <v>1.3798</v>
      </c>
      <c r="N215" s="2">
        <v>0.9695</v>
      </c>
      <c r="O215" s="2">
        <v>0.794</v>
      </c>
      <c r="P215" s="2">
        <v>0.845</v>
      </c>
      <c r="Q215" s="2">
        <v>0.8353</v>
      </c>
      <c r="R215" s="2">
        <v>1.0952</v>
      </c>
      <c r="S215" s="2">
        <v>0.8146500000000001</v>
      </c>
      <c r="T215" s="2">
        <v>0.9695</v>
      </c>
      <c r="U215" s="2">
        <v>1.3798</v>
      </c>
      <c r="V215" s="2">
        <v>1.7498</v>
      </c>
    </row>
    <row r="216" spans="12:22" ht="12.75">
      <c r="L216" s="2">
        <v>61.5</v>
      </c>
      <c r="M216" s="2">
        <v>1.377</v>
      </c>
      <c r="N216" s="2">
        <v>0.9683</v>
      </c>
      <c r="O216" s="2">
        <v>0.7927</v>
      </c>
      <c r="P216" s="2">
        <v>0.8438</v>
      </c>
      <c r="Q216" s="2">
        <v>0.8341</v>
      </c>
      <c r="R216" s="2">
        <v>1.0939</v>
      </c>
      <c r="S216" s="2">
        <v>0.8133999999999999</v>
      </c>
      <c r="T216" s="2">
        <v>0.9683</v>
      </c>
      <c r="U216" s="2">
        <v>1.377</v>
      </c>
      <c r="V216" s="2">
        <v>1.7474</v>
      </c>
    </row>
    <row r="217" spans="12:22" ht="12.75">
      <c r="L217" s="2">
        <v>61.6</v>
      </c>
      <c r="M217" s="2">
        <v>1.3746</v>
      </c>
      <c r="N217" s="2">
        <v>0.967</v>
      </c>
      <c r="O217" s="2">
        <v>0.7915</v>
      </c>
      <c r="P217" s="2">
        <v>0.8427</v>
      </c>
      <c r="Q217" s="2">
        <v>0.8329</v>
      </c>
      <c r="R217" s="2">
        <v>1.0925</v>
      </c>
      <c r="S217" s="2">
        <v>0.8122</v>
      </c>
      <c r="T217" s="2">
        <v>0.967</v>
      </c>
      <c r="U217" s="2">
        <v>1.3746</v>
      </c>
      <c r="V217" s="2">
        <v>1.745</v>
      </c>
    </row>
    <row r="218" spans="12:22" ht="12.75">
      <c r="L218" s="2">
        <v>61.7</v>
      </c>
      <c r="M218" s="2">
        <v>1.3722</v>
      </c>
      <c r="N218" s="2">
        <v>0.96575</v>
      </c>
      <c r="O218" s="2">
        <v>0.7902</v>
      </c>
      <c r="P218" s="2">
        <v>0.8415</v>
      </c>
      <c r="Q218" s="2">
        <v>0.8317</v>
      </c>
      <c r="R218" s="2">
        <v>1.0911</v>
      </c>
      <c r="S218" s="2">
        <v>0.8109500000000001</v>
      </c>
      <c r="T218" s="2">
        <v>0.96575</v>
      </c>
      <c r="U218" s="2">
        <v>1.3722</v>
      </c>
      <c r="V218" s="2">
        <v>1.743</v>
      </c>
    </row>
    <row r="219" spans="12:22" ht="12.75">
      <c r="L219" s="2">
        <v>61.8</v>
      </c>
      <c r="M219" s="2">
        <v>1.3696</v>
      </c>
      <c r="N219" s="2">
        <v>0.9645</v>
      </c>
      <c r="O219" s="2">
        <v>0.7889</v>
      </c>
      <c r="P219" s="2">
        <v>0.8404</v>
      </c>
      <c r="Q219" s="2">
        <v>0.8305</v>
      </c>
      <c r="R219" s="2">
        <v>1.0898</v>
      </c>
      <c r="S219" s="2">
        <v>0.8097000000000001</v>
      </c>
      <c r="T219" s="2">
        <v>0.9645</v>
      </c>
      <c r="U219" s="2">
        <v>1.3696</v>
      </c>
      <c r="V219" s="2">
        <v>1.741</v>
      </c>
    </row>
    <row r="220" spans="12:22" ht="12.75">
      <c r="L220" s="2">
        <v>61.9</v>
      </c>
      <c r="M220" s="2">
        <v>1.3668</v>
      </c>
      <c r="N220" s="2">
        <v>0.96325</v>
      </c>
      <c r="O220" s="2">
        <v>0.8006</v>
      </c>
      <c r="P220" s="2">
        <v>0.8392</v>
      </c>
      <c r="Q220" s="2">
        <v>0.8293</v>
      </c>
      <c r="R220" s="2">
        <v>1.0884</v>
      </c>
      <c r="S220" s="2">
        <v>0.8149500000000001</v>
      </c>
      <c r="T220" s="2">
        <v>0.96325</v>
      </c>
      <c r="U220" s="2">
        <v>1.3668</v>
      </c>
      <c r="V220" s="2">
        <v>1.739</v>
      </c>
    </row>
    <row r="221" spans="12:22" ht="12.75">
      <c r="L221" s="2">
        <v>62</v>
      </c>
      <c r="M221" s="2">
        <v>1.364</v>
      </c>
      <c r="N221" s="2">
        <v>0.96205</v>
      </c>
      <c r="O221" s="2">
        <v>0.7864</v>
      </c>
      <c r="P221" s="2">
        <v>0.8381</v>
      </c>
      <c r="Q221" s="2">
        <v>0.8281</v>
      </c>
      <c r="R221" s="2">
        <v>1.0871</v>
      </c>
      <c r="S221" s="2">
        <v>0.80725</v>
      </c>
      <c r="T221" s="2">
        <v>0.96205</v>
      </c>
      <c r="U221" s="2">
        <v>1.364</v>
      </c>
      <c r="V221" s="2">
        <v>1.737</v>
      </c>
    </row>
    <row r="222" spans="12:22" ht="12.75">
      <c r="L222" s="2">
        <v>62.1</v>
      </c>
      <c r="M222" s="2">
        <v>1.3612</v>
      </c>
      <c r="N222" s="2">
        <v>0.9608</v>
      </c>
      <c r="O222" s="2">
        <v>0.7851</v>
      </c>
      <c r="P222" s="2">
        <v>0.837</v>
      </c>
      <c r="Q222" s="2">
        <v>0.827</v>
      </c>
      <c r="R222" s="2">
        <v>1.0858</v>
      </c>
      <c r="S222" s="2">
        <v>0.8060499999999999</v>
      </c>
      <c r="T222" s="2">
        <v>0.9608</v>
      </c>
      <c r="U222" s="2">
        <v>1.3612</v>
      </c>
      <c r="V222" s="2">
        <v>1.735</v>
      </c>
    </row>
    <row r="223" spans="12:22" ht="12.75">
      <c r="L223" s="2">
        <v>62.2</v>
      </c>
      <c r="M223" s="2">
        <v>1.3584</v>
      </c>
      <c r="N223" s="2">
        <v>0.95955</v>
      </c>
      <c r="O223" s="2">
        <v>0.7839</v>
      </c>
      <c r="P223" s="2">
        <v>0.8358</v>
      </c>
      <c r="Q223" s="2">
        <v>0.8258</v>
      </c>
      <c r="R223" s="2">
        <v>1.0844</v>
      </c>
      <c r="S223" s="2">
        <v>0.8048500000000001</v>
      </c>
      <c r="T223" s="2">
        <v>0.95955</v>
      </c>
      <c r="U223" s="2">
        <v>1.3584</v>
      </c>
      <c r="V223" s="2">
        <v>1.733</v>
      </c>
    </row>
    <row r="224" spans="12:22" ht="12.75">
      <c r="L224" s="2">
        <v>62.3</v>
      </c>
      <c r="M224" s="2">
        <v>1.3556</v>
      </c>
      <c r="N224" s="2">
        <v>0.95835</v>
      </c>
      <c r="O224" s="2">
        <v>0.7826</v>
      </c>
      <c r="P224" s="2">
        <v>0.8347</v>
      </c>
      <c r="Q224" s="2">
        <v>0.8246</v>
      </c>
      <c r="R224" s="2">
        <v>1.0831</v>
      </c>
      <c r="S224" s="2">
        <v>0.8036</v>
      </c>
      <c r="T224" s="2">
        <v>0.95835</v>
      </c>
      <c r="U224" s="2">
        <v>1.3556</v>
      </c>
      <c r="V224" s="2">
        <v>1.731</v>
      </c>
    </row>
    <row r="225" spans="12:22" ht="12.75">
      <c r="L225" s="2">
        <v>62.4</v>
      </c>
      <c r="M225" s="2">
        <v>1.3528</v>
      </c>
      <c r="N225" s="2">
        <v>0.9571</v>
      </c>
      <c r="O225" s="2">
        <v>0.7814</v>
      </c>
      <c r="P225" s="2">
        <v>0.8336</v>
      </c>
      <c r="Q225" s="2">
        <v>0.8235</v>
      </c>
      <c r="R225" s="2">
        <v>1.0818</v>
      </c>
      <c r="S225" s="2">
        <v>0.80245</v>
      </c>
      <c r="T225" s="2">
        <v>0.9571</v>
      </c>
      <c r="U225" s="2">
        <v>1.3528</v>
      </c>
      <c r="V225" s="2">
        <v>1.729</v>
      </c>
    </row>
    <row r="226" spans="12:22" ht="12.75">
      <c r="L226" s="2">
        <v>62.5</v>
      </c>
      <c r="M226" s="2">
        <v>1.35</v>
      </c>
      <c r="N226" s="2">
        <v>0.9559</v>
      </c>
      <c r="O226" s="2">
        <v>0.7802</v>
      </c>
      <c r="P226" s="2">
        <v>0.8324</v>
      </c>
      <c r="Q226" s="2">
        <v>0.8223</v>
      </c>
      <c r="R226" s="2">
        <v>1.0805</v>
      </c>
      <c r="S226" s="2">
        <v>0.80125</v>
      </c>
      <c r="T226" s="2">
        <v>0.9559</v>
      </c>
      <c r="U226" s="2">
        <v>1.35</v>
      </c>
      <c r="V226" s="2">
        <v>1.727</v>
      </c>
    </row>
    <row r="227" spans="12:22" ht="12.75">
      <c r="L227" s="2">
        <v>62.6</v>
      </c>
      <c r="M227" s="2">
        <v>1.3472</v>
      </c>
      <c r="N227" s="2">
        <v>0.9547</v>
      </c>
      <c r="O227" s="2">
        <v>0.7789</v>
      </c>
      <c r="P227" s="2">
        <v>0.8313</v>
      </c>
      <c r="Q227" s="2">
        <v>0.8212</v>
      </c>
      <c r="R227" s="2">
        <v>1.0792</v>
      </c>
      <c r="S227" s="2">
        <v>0.80005</v>
      </c>
      <c r="T227" s="2">
        <v>0.9547</v>
      </c>
      <c r="U227" s="2">
        <v>1.3472</v>
      </c>
      <c r="V227" s="2">
        <v>1.725</v>
      </c>
    </row>
    <row r="228" spans="12:22" ht="12.75">
      <c r="L228" s="2">
        <v>62.7</v>
      </c>
      <c r="M228" s="2">
        <v>1.3444</v>
      </c>
      <c r="N228" s="2">
        <v>0.9535</v>
      </c>
      <c r="O228" s="2">
        <v>0.7777</v>
      </c>
      <c r="P228" s="2">
        <v>0.8302</v>
      </c>
      <c r="Q228" s="2">
        <v>0.82</v>
      </c>
      <c r="R228" s="2">
        <v>1.0779</v>
      </c>
      <c r="S228" s="2">
        <v>0.79885</v>
      </c>
      <c r="T228" s="2">
        <v>0.9535</v>
      </c>
      <c r="U228" s="2">
        <v>1.3444</v>
      </c>
      <c r="V228" s="2">
        <v>1.723</v>
      </c>
    </row>
    <row r="229" spans="12:22" ht="12.75">
      <c r="L229" s="2">
        <v>62.8</v>
      </c>
      <c r="M229" s="2">
        <v>1.3416</v>
      </c>
      <c r="N229" s="2">
        <v>0.95225</v>
      </c>
      <c r="O229" s="2">
        <v>0.7765</v>
      </c>
      <c r="P229" s="2">
        <v>0.8291</v>
      </c>
      <c r="Q229" s="2">
        <v>0.8189</v>
      </c>
      <c r="R229" s="2">
        <v>1.0765</v>
      </c>
      <c r="S229" s="2">
        <v>0.7977</v>
      </c>
      <c r="T229" s="2">
        <v>0.95225</v>
      </c>
      <c r="U229" s="2">
        <v>1.3416</v>
      </c>
      <c r="V229" s="2">
        <v>1.721</v>
      </c>
    </row>
    <row r="230" spans="12:22" ht="12.75">
      <c r="L230" s="2">
        <v>62.9</v>
      </c>
      <c r="M230" s="2">
        <v>1.3388</v>
      </c>
      <c r="N230" s="2">
        <v>0.9511</v>
      </c>
      <c r="O230" s="2">
        <v>0.7876</v>
      </c>
      <c r="P230" s="2">
        <v>0.828</v>
      </c>
      <c r="Q230" s="2">
        <v>0.8178</v>
      </c>
      <c r="R230" s="2">
        <v>1.0753</v>
      </c>
      <c r="S230" s="2">
        <v>0.8027</v>
      </c>
      <c r="T230" s="2">
        <v>0.9511</v>
      </c>
      <c r="U230" s="2">
        <v>1.3388</v>
      </c>
      <c r="V230" s="2">
        <v>1.719</v>
      </c>
    </row>
    <row r="231" spans="12:22" ht="12.75">
      <c r="L231" s="2">
        <v>63</v>
      </c>
      <c r="M231" s="2">
        <v>1.336</v>
      </c>
      <c r="N231" s="2">
        <v>0.94985</v>
      </c>
      <c r="O231" s="2">
        <v>0.7741</v>
      </c>
      <c r="P231" s="2">
        <v>0.8269</v>
      </c>
      <c r="Q231" s="2">
        <v>0.8166</v>
      </c>
      <c r="R231" s="2">
        <v>1.074</v>
      </c>
      <c r="S231" s="2">
        <v>0.79535</v>
      </c>
      <c r="T231" s="2">
        <v>0.94985</v>
      </c>
      <c r="U231" s="2">
        <v>1.336</v>
      </c>
      <c r="V231" s="2">
        <v>1.717</v>
      </c>
    </row>
    <row r="232" spans="12:22" ht="12.75">
      <c r="L232" s="2">
        <v>63.1</v>
      </c>
      <c r="M232" s="2">
        <v>1.3332</v>
      </c>
      <c r="N232" s="2">
        <v>0.94865</v>
      </c>
      <c r="O232" s="2">
        <v>0.7729</v>
      </c>
      <c r="P232" s="2">
        <v>0.8257</v>
      </c>
      <c r="Q232" s="2">
        <v>0.8155</v>
      </c>
      <c r="R232" s="2">
        <v>1.0727</v>
      </c>
      <c r="S232" s="2">
        <v>0.7942</v>
      </c>
      <c r="T232" s="2">
        <v>0.94865</v>
      </c>
      <c r="U232" s="2">
        <v>1.3332</v>
      </c>
      <c r="V232" s="2">
        <v>1.715</v>
      </c>
    </row>
    <row r="233" spans="12:22" ht="12.75">
      <c r="L233" s="2">
        <v>63.2</v>
      </c>
      <c r="M233" s="2">
        <v>1.3304</v>
      </c>
      <c r="N233" s="2">
        <v>0.94745</v>
      </c>
      <c r="O233" s="2">
        <v>0.7717</v>
      </c>
      <c r="P233" s="2">
        <v>0.8246</v>
      </c>
      <c r="Q233" s="2">
        <v>0.8144</v>
      </c>
      <c r="R233" s="2">
        <v>1.0714</v>
      </c>
      <c r="S233" s="2">
        <v>0.79305</v>
      </c>
      <c r="T233" s="2">
        <v>0.94745</v>
      </c>
      <c r="U233" s="2">
        <v>1.3304</v>
      </c>
      <c r="V233" s="2">
        <v>1.7134</v>
      </c>
    </row>
    <row r="234" spans="12:22" ht="12.75">
      <c r="L234" s="2">
        <v>63.3</v>
      </c>
      <c r="M234" s="2">
        <v>1.3276</v>
      </c>
      <c r="N234" s="2">
        <v>0.94625</v>
      </c>
      <c r="O234" s="2">
        <v>0.7706</v>
      </c>
      <c r="P234" s="2">
        <v>0.8235</v>
      </c>
      <c r="Q234" s="2">
        <v>0.8133</v>
      </c>
      <c r="R234" s="2">
        <v>1.0701</v>
      </c>
      <c r="S234" s="2">
        <v>0.7919499999999999</v>
      </c>
      <c r="T234" s="2">
        <v>0.94625</v>
      </c>
      <c r="U234" s="2">
        <v>1.3276</v>
      </c>
      <c r="V234" s="2">
        <v>1.7118</v>
      </c>
    </row>
    <row r="235" spans="12:22" ht="12.75">
      <c r="L235" s="2">
        <v>63.4</v>
      </c>
      <c r="M235" s="2">
        <v>1.3248</v>
      </c>
      <c r="N235" s="2">
        <v>0.94505</v>
      </c>
      <c r="O235" s="2">
        <v>0.7694</v>
      </c>
      <c r="P235" s="2">
        <v>0.8224</v>
      </c>
      <c r="Q235" s="2">
        <v>0.8122</v>
      </c>
      <c r="R235" s="2">
        <v>1.0688</v>
      </c>
      <c r="S235" s="2">
        <v>0.7908</v>
      </c>
      <c r="T235" s="2">
        <v>0.94505</v>
      </c>
      <c r="U235" s="2">
        <v>1.3248</v>
      </c>
      <c r="V235" s="2">
        <v>1.7102000000000002</v>
      </c>
    </row>
    <row r="236" spans="12:22" ht="12.75">
      <c r="L236" s="2">
        <v>63.5</v>
      </c>
      <c r="M236" s="2">
        <v>1.322</v>
      </c>
      <c r="N236" s="2">
        <v>0.9439</v>
      </c>
      <c r="O236" s="2">
        <v>0.7682</v>
      </c>
      <c r="P236" s="2">
        <v>0.8213</v>
      </c>
      <c r="Q236" s="2">
        <v>0.8111</v>
      </c>
      <c r="R236" s="2">
        <v>1.0676</v>
      </c>
      <c r="S236" s="2">
        <v>0.78965</v>
      </c>
      <c r="T236" s="2">
        <v>0.9439</v>
      </c>
      <c r="U236" s="2">
        <v>1.322</v>
      </c>
      <c r="V236" s="2">
        <v>1.7086000000000001</v>
      </c>
    </row>
    <row r="237" spans="12:22" ht="12.75">
      <c r="L237" s="2">
        <v>63.6</v>
      </c>
      <c r="M237" s="2">
        <v>1.32</v>
      </c>
      <c r="N237" s="2">
        <v>0.94275</v>
      </c>
      <c r="O237" s="2">
        <v>0.7671</v>
      </c>
      <c r="P237" s="2">
        <v>0.8202</v>
      </c>
      <c r="Q237" s="2">
        <v>0.81</v>
      </c>
      <c r="R237" s="2">
        <v>1.0663</v>
      </c>
      <c r="S237" s="2">
        <v>0.7885500000000001</v>
      </c>
      <c r="T237" s="2">
        <v>0.94275</v>
      </c>
      <c r="U237" s="2">
        <v>1.32</v>
      </c>
      <c r="V237" s="2">
        <v>1.707</v>
      </c>
    </row>
    <row r="238" spans="12:22" ht="12.75">
      <c r="L238" s="2">
        <v>63.7</v>
      </c>
      <c r="M238" s="2">
        <v>1.318</v>
      </c>
      <c r="N238" s="2">
        <v>0.94155</v>
      </c>
      <c r="O238" s="2">
        <v>0.7659</v>
      </c>
      <c r="P238" s="2">
        <v>0.8192</v>
      </c>
      <c r="Q238" s="2">
        <v>0.8089</v>
      </c>
      <c r="R238" s="2">
        <v>1.065</v>
      </c>
      <c r="S238" s="2">
        <v>0.7874</v>
      </c>
      <c r="T238" s="2">
        <v>0.94155</v>
      </c>
      <c r="U238" s="2">
        <v>1.318</v>
      </c>
      <c r="V238" s="2">
        <v>1.7054</v>
      </c>
    </row>
    <row r="239" spans="12:22" ht="12.75">
      <c r="L239" s="2">
        <v>63.8</v>
      </c>
      <c r="M239" s="2">
        <v>1.3157999999999999</v>
      </c>
      <c r="N239" s="2">
        <v>0.9404</v>
      </c>
      <c r="O239" s="2">
        <v>0.7647</v>
      </c>
      <c r="P239" s="2">
        <v>0.8181</v>
      </c>
      <c r="Q239" s="2">
        <v>0.8078</v>
      </c>
      <c r="R239" s="2">
        <v>1.0638</v>
      </c>
      <c r="S239" s="2">
        <v>0.78625</v>
      </c>
      <c r="T239" s="2">
        <v>0.9404</v>
      </c>
      <c r="U239" s="2">
        <v>1.3157999999999999</v>
      </c>
      <c r="V239" s="2">
        <v>1.7038</v>
      </c>
    </row>
    <row r="240" spans="12:22" ht="12.75">
      <c r="L240" s="2">
        <v>63.9</v>
      </c>
      <c r="M240" s="2">
        <v>1.3134</v>
      </c>
      <c r="N240" s="2">
        <v>0.9392</v>
      </c>
      <c r="O240" s="2">
        <v>0.7753</v>
      </c>
      <c r="P240" s="2">
        <v>0.817</v>
      </c>
      <c r="Q240" s="2">
        <v>0.8067</v>
      </c>
      <c r="R240" s="2">
        <v>1.0625</v>
      </c>
      <c r="S240" s="2">
        <v>0.7909999999999999</v>
      </c>
      <c r="T240" s="2">
        <v>0.9392</v>
      </c>
      <c r="U240" s="2">
        <v>1.3134</v>
      </c>
      <c r="V240" s="2">
        <v>1.702</v>
      </c>
    </row>
    <row r="241" spans="12:22" ht="12.75">
      <c r="L241" s="2">
        <v>64</v>
      </c>
      <c r="M241" s="2">
        <v>1.311</v>
      </c>
      <c r="N241" s="2">
        <v>0.93805</v>
      </c>
      <c r="O241" s="2">
        <v>0.7625</v>
      </c>
      <c r="P241" s="2">
        <v>0.8159</v>
      </c>
      <c r="Q241" s="2">
        <v>0.8057</v>
      </c>
      <c r="R241" s="2">
        <v>1.0613</v>
      </c>
      <c r="S241" s="2">
        <v>0.7841</v>
      </c>
      <c r="T241" s="2">
        <v>0.93805</v>
      </c>
      <c r="U241" s="2">
        <v>1.311</v>
      </c>
      <c r="V241" s="2">
        <v>1.7</v>
      </c>
    </row>
    <row r="242" spans="12:22" ht="12.75">
      <c r="L242" s="2">
        <v>64.1</v>
      </c>
      <c r="M242" s="2">
        <v>1.309</v>
      </c>
      <c r="N242" s="2">
        <v>0.93735</v>
      </c>
      <c r="O242" s="2">
        <v>0.7613</v>
      </c>
      <c r="P242" s="2">
        <v>0.8148</v>
      </c>
      <c r="Q242" s="2">
        <v>0.8046</v>
      </c>
      <c r="R242" s="2">
        <v>1.0601</v>
      </c>
      <c r="S242" s="2">
        <v>0.78295</v>
      </c>
      <c r="T242" s="2">
        <v>0.93735</v>
      </c>
      <c r="U242" s="2">
        <v>1.309</v>
      </c>
      <c r="V242" s="2">
        <v>1.698</v>
      </c>
    </row>
    <row r="243" spans="12:22" ht="12.75">
      <c r="L243" s="2">
        <v>64.2</v>
      </c>
      <c r="M243" s="2">
        <v>1.307</v>
      </c>
      <c r="N243" s="2">
        <v>0.93575</v>
      </c>
      <c r="O243" s="2">
        <v>0.7602</v>
      </c>
      <c r="P243" s="2">
        <v>0.8137</v>
      </c>
      <c r="Q243" s="2">
        <v>0.8035</v>
      </c>
      <c r="R243" s="2">
        <v>1.0588</v>
      </c>
      <c r="S243" s="2">
        <v>0.7818499999999999</v>
      </c>
      <c r="T243" s="2">
        <v>0.93575</v>
      </c>
      <c r="U243" s="2">
        <v>1.307</v>
      </c>
      <c r="V243" s="2">
        <v>1.6964</v>
      </c>
    </row>
    <row r="244" spans="12:22" ht="12.75">
      <c r="L244" s="2">
        <v>64.3</v>
      </c>
      <c r="M244" s="2">
        <v>1.3048</v>
      </c>
      <c r="N244" s="2">
        <v>0.9346</v>
      </c>
      <c r="O244" s="2">
        <v>0.7591</v>
      </c>
      <c r="P244" s="2">
        <v>0.8127</v>
      </c>
      <c r="Q244" s="2">
        <v>0.8025</v>
      </c>
      <c r="R244" s="2">
        <v>1.0576</v>
      </c>
      <c r="S244" s="2">
        <v>0.7807999999999999</v>
      </c>
      <c r="T244" s="2">
        <v>0.9346</v>
      </c>
      <c r="U244" s="2">
        <v>1.3048</v>
      </c>
      <c r="V244" s="2">
        <v>1.6947999999999999</v>
      </c>
    </row>
    <row r="245" spans="12:22" ht="12.75">
      <c r="L245" s="2">
        <v>64.4</v>
      </c>
      <c r="M245" s="2">
        <v>1.3024</v>
      </c>
      <c r="N245" s="2">
        <v>0.93345</v>
      </c>
      <c r="O245" s="2">
        <v>0.758</v>
      </c>
      <c r="P245" s="2">
        <v>0.8116</v>
      </c>
      <c r="Q245" s="2">
        <v>0.8014</v>
      </c>
      <c r="R245" s="2">
        <v>1.0564</v>
      </c>
      <c r="S245" s="2">
        <v>0.7797000000000001</v>
      </c>
      <c r="T245" s="2">
        <v>0.93345</v>
      </c>
      <c r="U245" s="2">
        <v>1.3024</v>
      </c>
      <c r="V245" s="2">
        <v>1.6932</v>
      </c>
    </row>
    <row r="246" spans="12:22" ht="12.75">
      <c r="L246" s="2">
        <v>64.5</v>
      </c>
      <c r="M246" s="2">
        <v>1.3</v>
      </c>
      <c r="N246" s="2">
        <v>0.9323</v>
      </c>
      <c r="O246" s="2">
        <v>0.758</v>
      </c>
      <c r="P246" s="2">
        <v>0.8105</v>
      </c>
      <c r="Q246" s="2">
        <v>0.8004</v>
      </c>
      <c r="R246" s="2">
        <v>1.0551</v>
      </c>
      <c r="S246" s="2">
        <v>0.7792</v>
      </c>
      <c r="T246" s="2">
        <v>0.9323</v>
      </c>
      <c r="U246" s="2">
        <v>1.3</v>
      </c>
      <c r="V246" s="2">
        <v>1.6916</v>
      </c>
    </row>
    <row r="247" spans="12:22" ht="12.75">
      <c r="L247" s="2">
        <v>64.6</v>
      </c>
      <c r="M247" s="2">
        <v>1.298</v>
      </c>
      <c r="N247" s="2">
        <v>0.93115</v>
      </c>
      <c r="O247" s="2">
        <v>0.7557</v>
      </c>
      <c r="P247" s="2">
        <v>0.8095</v>
      </c>
      <c r="Q247" s="2">
        <v>0.7993</v>
      </c>
      <c r="R247" s="2">
        <v>1.0539</v>
      </c>
      <c r="S247" s="2">
        <v>0.7775</v>
      </c>
      <c r="T247" s="2">
        <v>0.93115</v>
      </c>
      <c r="U247" s="2">
        <v>1.298</v>
      </c>
      <c r="V247" s="2">
        <v>1.69</v>
      </c>
    </row>
    <row r="248" spans="12:22" ht="12.75">
      <c r="L248" s="2">
        <v>64.7</v>
      </c>
      <c r="M248" s="2">
        <v>1.296</v>
      </c>
      <c r="N248" s="2">
        <v>0.93</v>
      </c>
      <c r="O248" s="2">
        <v>0.7546</v>
      </c>
      <c r="P248" s="2">
        <v>0.8084</v>
      </c>
      <c r="Q248" s="2">
        <v>0.7983</v>
      </c>
      <c r="R248" s="2">
        <v>1.0527</v>
      </c>
      <c r="S248" s="2">
        <v>0.7764500000000001</v>
      </c>
      <c r="T248" s="2">
        <v>0.93</v>
      </c>
      <c r="U248" s="2">
        <v>1.296</v>
      </c>
      <c r="V248" s="2">
        <v>1.6884</v>
      </c>
    </row>
    <row r="249" spans="12:22" ht="12.75">
      <c r="L249" s="2">
        <v>64.8</v>
      </c>
      <c r="M249" s="2">
        <v>1.294</v>
      </c>
      <c r="N249" s="2">
        <v>0.9289</v>
      </c>
      <c r="O249" s="2">
        <v>0.7535</v>
      </c>
      <c r="P249" s="2">
        <v>0.8073</v>
      </c>
      <c r="Q249" s="2">
        <v>0.7973</v>
      </c>
      <c r="R249" s="2">
        <v>1.0515</v>
      </c>
      <c r="S249" s="2">
        <v>0.7754</v>
      </c>
      <c r="T249" s="2">
        <v>0.9289</v>
      </c>
      <c r="U249" s="2">
        <v>1.294</v>
      </c>
      <c r="V249" s="2">
        <v>1.6867999999999999</v>
      </c>
    </row>
    <row r="250" spans="12:22" ht="12.75">
      <c r="L250" s="2">
        <v>64.9</v>
      </c>
      <c r="M250" s="2">
        <v>1.292</v>
      </c>
      <c r="N250" s="2">
        <v>0.92775</v>
      </c>
      <c r="O250" s="2">
        <v>0.7636</v>
      </c>
      <c r="P250" s="2">
        <v>0.8063</v>
      </c>
      <c r="Q250" s="2">
        <v>0.7962</v>
      </c>
      <c r="R250" s="2">
        <v>1.0503</v>
      </c>
      <c r="S250" s="2">
        <v>0.7799</v>
      </c>
      <c r="T250" s="2">
        <v>0.92775</v>
      </c>
      <c r="U250" s="2">
        <v>1.292</v>
      </c>
      <c r="V250" s="2">
        <v>1.685</v>
      </c>
    </row>
    <row r="251" spans="12:22" ht="12.75">
      <c r="L251" s="2">
        <v>65</v>
      </c>
      <c r="M251" s="2">
        <v>1.29</v>
      </c>
      <c r="N251" s="2">
        <v>0.92665</v>
      </c>
      <c r="O251" s="2">
        <v>0.7514</v>
      </c>
      <c r="P251" s="2">
        <v>0.8052</v>
      </c>
      <c r="Q251" s="2">
        <v>0.7952</v>
      </c>
      <c r="R251" s="2">
        <v>1.0491</v>
      </c>
      <c r="S251" s="2">
        <v>0.7733</v>
      </c>
      <c r="T251" s="2">
        <v>0.92665</v>
      </c>
      <c r="U251" s="2">
        <v>1.29</v>
      </c>
      <c r="V251" s="2">
        <v>1.683</v>
      </c>
    </row>
    <row r="252" spans="12:22" ht="12.75">
      <c r="L252" s="2">
        <v>65.1</v>
      </c>
      <c r="M252" s="2">
        <v>1.2876</v>
      </c>
      <c r="N252" s="2">
        <v>0.9255</v>
      </c>
      <c r="O252" s="2">
        <v>0.7503</v>
      </c>
      <c r="P252" s="2">
        <v>0.8042</v>
      </c>
      <c r="Q252" s="2">
        <v>0.7942</v>
      </c>
      <c r="R252" s="2">
        <v>1.0479</v>
      </c>
      <c r="S252" s="2">
        <v>0.77225</v>
      </c>
      <c r="T252" s="2">
        <v>0.9255</v>
      </c>
      <c r="U252" s="2">
        <v>1.2876</v>
      </c>
      <c r="V252" s="2">
        <v>1.681</v>
      </c>
    </row>
    <row r="253" spans="12:22" ht="12.75">
      <c r="L253" s="2">
        <v>65.2</v>
      </c>
      <c r="M253" s="2">
        <v>1.2852000000000001</v>
      </c>
      <c r="N253" s="2">
        <v>0.9244</v>
      </c>
      <c r="O253" s="2">
        <v>0.7492</v>
      </c>
      <c r="P253" s="2">
        <v>0.8031</v>
      </c>
      <c r="Q253" s="2">
        <v>0.7932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ht="12.75">
      <c r="L254" s="2">
        <v>65.3</v>
      </c>
      <c r="M254" s="2">
        <v>1.283</v>
      </c>
      <c r="N254" s="2">
        <v>0.92325</v>
      </c>
      <c r="O254" s="2">
        <v>0.7481</v>
      </c>
      <c r="P254" s="2">
        <v>0.8021</v>
      </c>
      <c r="Q254" s="2">
        <v>0.7922</v>
      </c>
      <c r="R254" s="2">
        <v>1.0455</v>
      </c>
      <c r="S254" s="2">
        <v>0.77015</v>
      </c>
      <c r="T254" s="2">
        <v>0.92325</v>
      </c>
      <c r="U254" s="2">
        <v>1.283</v>
      </c>
      <c r="V254" s="2">
        <v>1.677</v>
      </c>
    </row>
    <row r="255" spans="12:22" ht="12.75">
      <c r="L255" s="2">
        <v>65.4</v>
      </c>
      <c r="M255" s="2">
        <v>1.281</v>
      </c>
      <c r="N255" s="2">
        <v>0.9222</v>
      </c>
      <c r="O255" s="2">
        <v>0.7471</v>
      </c>
      <c r="P255" s="2">
        <v>0.801</v>
      </c>
      <c r="Q255" s="2">
        <v>0.7911</v>
      </c>
      <c r="R255" s="2">
        <v>1.0444</v>
      </c>
      <c r="S255" s="2">
        <v>0.7691</v>
      </c>
      <c r="T255" s="2">
        <v>0.9222</v>
      </c>
      <c r="U255" s="2">
        <v>1.281</v>
      </c>
      <c r="V255" s="2">
        <v>1.6752</v>
      </c>
    </row>
    <row r="256" spans="12:22" ht="12.75">
      <c r="L256" s="2">
        <v>65.5</v>
      </c>
      <c r="M256" s="2">
        <v>1.279</v>
      </c>
      <c r="N256" s="2">
        <v>0.9211</v>
      </c>
      <c r="O256" s="2">
        <v>0.746</v>
      </c>
      <c r="P256" s="2">
        <v>0.8</v>
      </c>
      <c r="Q256" s="2">
        <v>0.7901</v>
      </c>
      <c r="R256" s="2">
        <v>1.0432</v>
      </c>
      <c r="S256" s="2">
        <v>0.76805</v>
      </c>
      <c r="T256" s="2">
        <v>0.9211</v>
      </c>
      <c r="U256" s="2">
        <v>1.279</v>
      </c>
      <c r="V256" s="2">
        <v>1.6736</v>
      </c>
    </row>
    <row r="257" spans="12:22" ht="12.75">
      <c r="L257" s="2">
        <v>65.6</v>
      </c>
      <c r="M257" s="2">
        <v>1.2766</v>
      </c>
      <c r="N257" s="2">
        <v>0.91995</v>
      </c>
      <c r="O257" s="2">
        <v>0.745</v>
      </c>
      <c r="P257" s="2">
        <v>0.799</v>
      </c>
      <c r="Q257" s="2">
        <v>0.7891</v>
      </c>
      <c r="R257" s="2">
        <v>1.042</v>
      </c>
      <c r="S257" s="2">
        <v>0.76705</v>
      </c>
      <c r="T257" s="2">
        <v>0.91995</v>
      </c>
      <c r="U257" s="2">
        <v>1.2766</v>
      </c>
      <c r="V257" s="2">
        <v>1.672</v>
      </c>
    </row>
    <row r="258" spans="12:22" ht="12.75">
      <c r="L258" s="2">
        <v>65.7</v>
      </c>
      <c r="M258" s="2">
        <v>1.2742</v>
      </c>
      <c r="N258" s="2">
        <v>0.91885</v>
      </c>
      <c r="O258" s="2">
        <v>0.7439</v>
      </c>
      <c r="P258" s="2">
        <v>0.7979</v>
      </c>
      <c r="Q258" s="2">
        <v>0.7881</v>
      </c>
      <c r="R258" s="2">
        <v>1.0408</v>
      </c>
      <c r="S258" s="2">
        <v>0.766</v>
      </c>
      <c r="T258" s="2">
        <v>0.91885</v>
      </c>
      <c r="U258" s="2">
        <v>1.2742</v>
      </c>
      <c r="V258" s="2">
        <v>1.6703999999999999</v>
      </c>
    </row>
    <row r="259" spans="12:22" ht="12.75">
      <c r="L259" s="2">
        <v>65.8</v>
      </c>
      <c r="M259" s="2">
        <v>1.272</v>
      </c>
      <c r="N259" s="2">
        <v>0.9178</v>
      </c>
      <c r="O259" s="2">
        <v>0.7429</v>
      </c>
      <c r="P259" s="2">
        <v>0.7969</v>
      </c>
      <c r="Q259" s="2">
        <v>0.7872</v>
      </c>
      <c r="R259" s="2">
        <v>1.0397</v>
      </c>
      <c r="S259" s="2">
        <v>0.76505</v>
      </c>
      <c r="T259" s="2">
        <v>0.9178</v>
      </c>
      <c r="U259" s="2">
        <v>1.272</v>
      </c>
      <c r="V259" s="2">
        <v>1.6687999999999998</v>
      </c>
    </row>
    <row r="260" spans="12:22" ht="12.75">
      <c r="L260" s="2">
        <v>65.9</v>
      </c>
      <c r="M260" s="2">
        <v>1.27</v>
      </c>
      <c r="N260" s="2">
        <v>0.91665</v>
      </c>
      <c r="O260" s="2">
        <v>0.7524</v>
      </c>
      <c r="P260" s="2">
        <v>0.7959</v>
      </c>
      <c r="Q260" s="2">
        <v>0.7862</v>
      </c>
      <c r="R260" s="2">
        <v>1.0385</v>
      </c>
      <c r="S260" s="2">
        <v>0.7693</v>
      </c>
      <c r="T260" s="2">
        <v>0.91665</v>
      </c>
      <c r="U260" s="2">
        <v>1.27</v>
      </c>
      <c r="V260" s="2">
        <v>1.6672</v>
      </c>
    </row>
    <row r="261" spans="12:22" ht="12.75">
      <c r="L261" s="2">
        <v>66</v>
      </c>
      <c r="M261" s="2">
        <v>1.268</v>
      </c>
      <c r="N261" s="2">
        <v>0.9156</v>
      </c>
      <c r="O261" s="2">
        <v>0.7408</v>
      </c>
      <c r="P261" s="2">
        <v>0.7948</v>
      </c>
      <c r="Q261" s="2">
        <v>0.7852</v>
      </c>
      <c r="R261" s="2">
        <v>1.0374</v>
      </c>
      <c r="S261" s="2">
        <v>0.763</v>
      </c>
      <c r="T261" s="2">
        <v>0.9156</v>
      </c>
      <c r="U261" s="2">
        <v>1.268</v>
      </c>
      <c r="V261" s="2">
        <v>1.6656</v>
      </c>
    </row>
    <row r="262" spans="12:22" ht="12.75">
      <c r="L262" s="2">
        <v>66.1</v>
      </c>
      <c r="M262" s="2">
        <v>1.266</v>
      </c>
      <c r="N262" s="2">
        <v>0.9145</v>
      </c>
      <c r="O262" s="2">
        <v>0.7398</v>
      </c>
      <c r="P262" s="2">
        <v>0.7938</v>
      </c>
      <c r="Q262" s="2">
        <v>0.7842</v>
      </c>
      <c r="R262" s="2">
        <v>1.0362</v>
      </c>
      <c r="S262" s="2">
        <v>0.762</v>
      </c>
      <c r="T262" s="2">
        <v>0.9145</v>
      </c>
      <c r="U262" s="2">
        <v>1.266</v>
      </c>
      <c r="V262" s="2">
        <v>1.664</v>
      </c>
    </row>
    <row r="263" spans="12:22" ht="12.75">
      <c r="L263" s="2">
        <v>66.2</v>
      </c>
      <c r="M263" s="2">
        <v>1.264</v>
      </c>
      <c r="N263" s="2">
        <v>0.91345</v>
      </c>
      <c r="O263" s="2">
        <v>0.7387</v>
      </c>
      <c r="P263" s="2">
        <v>0.7928</v>
      </c>
      <c r="Q263" s="2">
        <v>0.7832</v>
      </c>
      <c r="R263" s="2">
        <v>1.0351</v>
      </c>
      <c r="S263" s="2">
        <v>0.76095</v>
      </c>
      <c r="T263" s="2">
        <v>0.91345</v>
      </c>
      <c r="U263" s="2">
        <v>1.264</v>
      </c>
      <c r="V263" s="2">
        <v>1.6623999999999999</v>
      </c>
    </row>
    <row r="264" spans="12:22" ht="12.75">
      <c r="L264" s="2">
        <v>66.3</v>
      </c>
      <c r="M264" s="2">
        <v>1.2617999999999998</v>
      </c>
      <c r="N264" s="2">
        <v>0.91235</v>
      </c>
      <c r="O264" s="2">
        <v>0.7377</v>
      </c>
      <c r="P264" s="2">
        <v>0.7918</v>
      </c>
      <c r="Q264" s="2">
        <v>0.7823</v>
      </c>
      <c r="R264" s="2">
        <v>1.0339</v>
      </c>
      <c r="S264" s="2">
        <v>0.76</v>
      </c>
      <c r="T264" s="2">
        <v>0.91235</v>
      </c>
      <c r="U264" s="2">
        <v>1.2617999999999998</v>
      </c>
      <c r="V264" s="2">
        <v>1.6607999999999998</v>
      </c>
    </row>
    <row r="265" spans="12:22" ht="12.75">
      <c r="L265" s="2">
        <v>66.4</v>
      </c>
      <c r="M265" s="2">
        <v>1.2593999999999999</v>
      </c>
      <c r="N265" s="2">
        <v>0.9113</v>
      </c>
      <c r="O265" s="2">
        <v>0.7367</v>
      </c>
      <c r="P265" s="2">
        <v>0.7908</v>
      </c>
      <c r="Q265" s="2">
        <v>0.7813</v>
      </c>
      <c r="R265" s="2">
        <v>1.0328</v>
      </c>
      <c r="S265" s="2">
        <v>0.759</v>
      </c>
      <c r="T265" s="2">
        <v>0.9113</v>
      </c>
      <c r="U265" s="2">
        <v>1.2593999999999999</v>
      </c>
      <c r="V265" s="2">
        <v>1.659</v>
      </c>
    </row>
    <row r="266" spans="12:22" ht="12.75">
      <c r="L266" s="2">
        <v>66.5</v>
      </c>
      <c r="M266" s="2">
        <v>1.257</v>
      </c>
      <c r="N266" s="2">
        <v>0.9102</v>
      </c>
      <c r="O266" s="2">
        <v>0.7357</v>
      </c>
      <c r="P266" s="2">
        <v>0.7898</v>
      </c>
      <c r="Q266" s="2">
        <v>0.7804</v>
      </c>
      <c r="R266" s="2">
        <v>1.0317</v>
      </c>
      <c r="S266" s="2">
        <v>0.75805</v>
      </c>
      <c r="T266" s="2">
        <v>0.9102</v>
      </c>
      <c r="U266" s="2">
        <v>1.257</v>
      </c>
      <c r="V266" s="2">
        <v>1.657</v>
      </c>
    </row>
    <row r="267" spans="12:22" ht="12.75">
      <c r="L267" s="2">
        <v>66.6</v>
      </c>
      <c r="M267" s="2">
        <v>1.255</v>
      </c>
      <c r="N267" s="2">
        <v>0.90915</v>
      </c>
      <c r="O267" s="2">
        <v>0.7347</v>
      </c>
      <c r="P267" s="2">
        <v>0.7887</v>
      </c>
      <c r="Q267" s="2">
        <v>0.7794</v>
      </c>
      <c r="R267" s="2">
        <v>1.0306</v>
      </c>
      <c r="S267" s="2">
        <v>0.75705</v>
      </c>
      <c r="T267" s="2">
        <v>0.90915</v>
      </c>
      <c r="U267" s="2">
        <v>1.255</v>
      </c>
      <c r="V267" s="2">
        <v>1.655</v>
      </c>
    </row>
    <row r="268" spans="12:22" ht="12.75">
      <c r="L268" s="2">
        <v>66.7</v>
      </c>
      <c r="M268" s="2">
        <v>1.253</v>
      </c>
      <c r="N268" s="2">
        <v>0.90805</v>
      </c>
      <c r="O268" s="2">
        <v>0.7337</v>
      </c>
      <c r="P268" s="2">
        <v>0.7877</v>
      </c>
      <c r="Q268" s="2">
        <v>0.7785</v>
      </c>
      <c r="R268" s="2">
        <v>1.0294</v>
      </c>
      <c r="S268" s="2">
        <v>0.7561</v>
      </c>
      <c r="T268" s="2">
        <v>0.90805</v>
      </c>
      <c r="U268" s="2">
        <v>1.253</v>
      </c>
      <c r="V268" s="2">
        <v>1.6534</v>
      </c>
    </row>
    <row r="269" spans="12:22" ht="12.75">
      <c r="L269" s="2">
        <v>66.8</v>
      </c>
      <c r="M269" s="2">
        <v>1.2508</v>
      </c>
      <c r="N269" s="2">
        <v>0.907</v>
      </c>
      <c r="O269" s="2">
        <v>0.7327</v>
      </c>
      <c r="P269" s="2">
        <v>0.7867</v>
      </c>
      <c r="Q269" s="2">
        <v>0.7775</v>
      </c>
      <c r="R269" s="2">
        <v>1.0283</v>
      </c>
      <c r="S269" s="2">
        <v>0.7551</v>
      </c>
      <c r="T269" s="2">
        <v>0.907</v>
      </c>
      <c r="U269" s="2">
        <v>1.2508</v>
      </c>
      <c r="V269" s="2">
        <v>1.6518</v>
      </c>
    </row>
    <row r="270" spans="12:22" ht="12.75">
      <c r="L270" s="2">
        <v>66.9</v>
      </c>
      <c r="M270" s="2">
        <v>1.2484</v>
      </c>
      <c r="N270" s="2">
        <v>0.90595</v>
      </c>
      <c r="O270" s="2">
        <v>0.7418</v>
      </c>
      <c r="P270" s="2">
        <v>0.7857</v>
      </c>
      <c r="Q270" s="2">
        <v>0.7766</v>
      </c>
      <c r="R270" s="2">
        <v>1.0272</v>
      </c>
      <c r="S270" s="2">
        <v>0.7592</v>
      </c>
      <c r="T270" s="2">
        <v>0.90595</v>
      </c>
      <c r="U270" s="2">
        <v>1.2484</v>
      </c>
      <c r="V270" s="2">
        <v>1.6502000000000001</v>
      </c>
    </row>
    <row r="271" spans="12:22" ht="12.75">
      <c r="L271" s="2">
        <v>67</v>
      </c>
      <c r="M271" s="2">
        <v>1.246</v>
      </c>
      <c r="N271" s="2">
        <v>0.9049</v>
      </c>
      <c r="O271" s="2">
        <v>0.7307</v>
      </c>
      <c r="P271" s="2">
        <v>0.7847</v>
      </c>
      <c r="Q271" s="2">
        <v>0.7756</v>
      </c>
      <c r="R271" s="2">
        <v>1.0261</v>
      </c>
      <c r="S271" s="2">
        <v>0.75315</v>
      </c>
      <c r="T271" s="2">
        <v>0.9049</v>
      </c>
      <c r="U271" s="2">
        <v>1.246</v>
      </c>
      <c r="V271" s="2">
        <v>1.6486</v>
      </c>
    </row>
    <row r="272" spans="12:22" ht="12.75">
      <c r="L272" s="2">
        <v>67.1</v>
      </c>
      <c r="M272" s="2">
        <v>1.2444</v>
      </c>
      <c r="N272" s="2">
        <v>0.90385</v>
      </c>
      <c r="O272" s="2">
        <v>0.7297</v>
      </c>
      <c r="P272" s="2">
        <v>0.7837</v>
      </c>
      <c r="Q272" s="2">
        <v>0.7747</v>
      </c>
      <c r="R272" s="2">
        <v>1.025</v>
      </c>
      <c r="S272" s="2">
        <v>0.7522</v>
      </c>
      <c r="T272" s="2">
        <v>0.90385</v>
      </c>
      <c r="U272" s="2">
        <v>1.2444</v>
      </c>
      <c r="V272" s="2">
        <v>1.647</v>
      </c>
    </row>
    <row r="273" spans="12:22" ht="12.75">
      <c r="L273" s="2">
        <v>67.2</v>
      </c>
      <c r="M273" s="2">
        <v>1.2428</v>
      </c>
      <c r="N273" s="2">
        <v>0.9028</v>
      </c>
      <c r="O273" s="2">
        <v>0.7287</v>
      </c>
      <c r="P273" s="2">
        <v>0.7827</v>
      </c>
      <c r="Q273" s="2">
        <v>0.7738</v>
      </c>
      <c r="R273" s="2">
        <v>1.0239</v>
      </c>
      <c r="S273" s="2">
        <v>0.75125</v>
      </c>
      <c r="T273" s="2">
        <v>0.9028</v>
      </c>
      <c r="U273" s="2">
        <v>1.2428</v>
      </c>
      <c r="V273" s="2">
        <v>1.6454</v>
      </c>
    </row>
    <row r="274" spans="12:22" ht="12.75">
      <c r="L274" s="2">
        <v>67.3</v>
      </c>
      <c r="M274" s="2">
        <v>1.241</v>
      </c>
      <c r="N274" s="2">
        <v>0.90175</v>
      </c>
      <c r="O274" s="2">
        <v>0.7278</v>
      </c>
      <c r="P274" s="2">
        <v>0.7817</v>
      </c>
      <c r="Q274" s="2">
        <v>0.7729</v>
      </c>
      <c r="R274" s="2">
        <v>1.0228</v>
      </c>
      <c r="S274" s="2">
        <v>0.7503500000000001</v>
      </c>
      <c r="T274" s="2">
        <v>0.90175</v>
      </c>
      <c r="U274" s="2">
        <v>1.241</v>
      </c>
      <c r="V274" s="2">
        <v>1.6438</v>
      </c>
    </row>
    <row r="275" spans="12:22" ht="12.75">
      <c r="L275" s="2">
        <v>67.4</v>
      </c>
      <c r="M275" s="2">
        <v>1.239</v>
      </c>
      <c r="N275" s="2">
        <v>0.90075</v>
      </c>
      <c r="O275" s="2">
        <v>0.7268</v>
      </c>
      <c r="P275" s="2">
        <v>0.7807</v>
      </c>
      <c r="Q275" s="2">
        <v>0.7719</v>
      </c>
      <c r="R275" s="2">
        <v>1.0217</v>
      </c>
      <c r="S275" s="2">
        <v>0.74935</v>
      </c>
      <c r="T275" s="2">
        <v>0.90075</v>
      </c>
      <c r="U275" s="2">
        <v>1.239</v>
      </c>
      <c r="V275" s="2">
        <v>1.6422</v>
      </c>
    </row>
    <row r="276" spans="12:22" ht="12.75">
      <c r="L276" s="2">
        <v>67.5</v>
      </c>
      <c r="M276" s="2">
        <v>1.237</v>
      </c>
      <c r="N276" s="2">
        <v>0.89995</v>
      </c>
      <c r="O276" s="2">
        <v>0.7258</v>
      </c>
      <c r="P276" s="2">
        <v>0.7798</v>
      </c>
      <c r="Q276" s="2">
        <v>0.771</v>
      </c>
      <c r="R276" s="2">
        <v>1.0206</v>
      </c>
      <c r="S276" s="2">
        <v>0.7484</v>
      </c>
      <c r="T276" s="2">
        <v>0.89995</v>
      </c>
      <c r="U276" s="2">
        <v>1.237</v>
      </c>
      <c r="V276" s="2">
        <v>1.6406</v>
      </c>
    </row>
    <row r="277" spans="12:22" ht="12.75">
      <c r="L277" s="2">
        <v>67.6</v>
      </c>
      <c r="M277" s="2">
        <v>1.2354</v>
      </c>
      <c r="N277" s="2">
        <v>0.8982</v>
      </c>
      <c r="O277" s="2">
        <v>0.7249</v>
      </c>
      <c r="P277" s="2">
        <v>0.7777</v>
      </c>
      <c r="Q277" s="2">
        <v>0.7701</v>
      </c>
      <c r="R277" s="2">
        <v>1.0195</v>
      </c>
      <c r="S277" s="2">
        <v>0.7475</v>
      </c>
      <c r="T277" s="2">
        <v>0.8982</v>
      </c>
      <c r="U277" s="2">
        <v>1.2354</v>
      </c>
      <c r="V277" s="2">
        <v>1.639</v>
      </c>
    </row>
    <row r="278" spans="12:22" ht="12.75">
      <c r="L278" s="2">
        <v>67.7</v>
      </c>
      <c r="M278" s="2">
        <v>1.2338</v>
      </c>
      <c r="N278" s="2">
        <v>0.8973</v>
      </c>
      <c r="O278" s="2">
        <v>0.7239</v>
      </c>
      <c r="P278" s="2">
        <v>0.7769</v>
      </c>
      <c r="Q278" s="2">
        <v>0.7692</v>
      </c>
      <c r="R278" s="2">
        <v>1.0185</v>
      </c>
      <c r="S278" s="2">
        <v>0.74655</v>
      </c>
      <c r="T278" s="2">
        <v>0.8973</v>
      </c>
      <c r="U278" s="2">
        <v>1.2338</v>
      </c>
      <c r="V278" s="2">
        <v>1.637</v>
      </c>
    </row>
    <row r="279" spans="12:22" ht="12.75">
      <c r="L279" s="2">
        <v>67.8</v>
      </c>
      <c r="M279" s="2">
        <v>1.232</v>
      </c>
      <c r="N279" s="2">
        <v>0.89635</v>
      </c>
      <c r="O279" s="2">
        <v>0.723</v>
      </c>
      <c r="P279" s="2">
        <v>0.7761</v>
      </c>
      <c r="Q279" s="2">
        <v>0.7683</v>
      </c>
      <c r="R279" s="2">
        <v>1.0174</v>
      </c>
      <c r="S279" s="2">
        <v>0.7456499999999999</v>
      </c>
      <c r="T279" s="2">
        <v>0.89635</v>
      </c>
      <c r="U279" s="2">
        <v>1.232</v>
      </c>
      <c r="V279" s="2">
        <v>1.635</v>
      </c>
    </row>
    <row r="280" spans="12:22" ht="12.75">
      <c r="L280" s="2">
        <v>67.9</v>
      </c>
      <c r="M280" s="2">
        <v>1.23</v>
      </c>
      <c r="N280" s="2">
        <v>0.8954</v>
      </c>
      <c r="O280" s="2">
        <v>0.7317</v>
      </c>
      <c r="P280" s="2">
        <v>0.7753</v>
      </c>
      <c r="Q280" s="2">
        <v>0.7674</v>
      </c>
      <c r="R280" s="2">
        <v>1.0163</v>
      </c>
      <c r="S280" s="2">
        <v>0.7495499999999999</v>
      </c>
      <c r="T280" s="2">
        <v>0.8954</v>
      </c>
      <c r="U280" s="2">
        <v>1.23</v>
      </c>
      <c r="V280" s="2">
        <v>1.6334</v>
      </c>
    </row>
    <row r="281" spans="12:22" ht="12.75">
      <c r="L281" s="2">
        <v>68</v>
      </c>
      <c r="M281" s="2">
        <v>1.228</v>
      </c>
      <c r="N281" s="2">
        <v>0.8945</v>
      </c>
      <c r="O281" s="2">
        <v>0.7211</v>
      </c>
      <c r="P281" s="2">
        <v>0.7745</v>
      </c>
      <c r="Q281" s="2">
        <v>0.7665</v>
      </c>
      <c r="R281" s="2">
        <v>1.0153</v>
      </c>
      <c r="S281" s="2">
        <v>0.7438</v>
      </c>
      <c r="T281" s="2">
        <v>0.8945</v>
      </c>
      <c r="U281" s="2">
        <v>1.228</v>
      </c>
      <c r="V281" s="2">
        <v>1.6321999999999999</v>
      </c>
    </row>
    <row r="282" spans="12:22" ht="12.75">
      <c r="L282" s="2">
        <v>68.1</v>
      </c>
      <c r="M282" s="2">
        <v>1.2264</v>
      </c>
      <c r="N282" s="2">
        <v>0.89355</v>
      </c>
      <c r="O282" s="2">
        <v>0.7201</v>
      </c>
      <c r="P282" s="2">
        <v>0.7737</v>
      </c>
      <c r="Q282" s="2">
        <v>0.7656</v>
      </c>
      <c r="R282" s="2">
        <v>1.0142</v>
      </c>
      <c r="S282" s="2">
        <v>0.74285</v>
      </c>
      <c r="T282" s="2">
        <v>0.89355</v>
      </c>
      <c r="U282" s="2">
        <v>1.2264</v>
      </c>
      <c r="V282" s="2">
        <v>1.631</v>
      </c>
    </row>
    <row r="283" spans="12:22" ht="12.75">
      <c r="L283" s="2">
        <v>68.2</v>
      </c>
      <c r="M283" s="2">
        <v>1.2247999999999999</v>
      </c>
      <c r="N283" s="2">
        <v>0.8926</v>
      </c>
      <c r="O283" s="2">
        <v>0.7192</v>
      </c>
      <c r="P283" s="2">
        <v>0.7729</v>
      </c>
      <c r="Q283" s="2">
        <v>0.7647</v>
      </c>
      <c r="R283" s="2">
        <v>1.0131</v>
      </c>
      <c r="S283" s="2">
        <v>0.74195</v>
      </c>
      <c r="T283" s="2">
        <v>0.8926</v>
      </c>
      <c r="U283" s="2">
        <v>1.2247999999999999</v>
      </c>
      <c r="V283" s="2">
        <v>1.6294</v>
      </c>
    </row>
    <row r="284" spans="12:22" ht="12.75">
      <c r="L284" s="2">
        <v>68.3</v>
      </c>
      <c r="M284" s="2">
        <v>1.223</v>
      </c>
      <c r="N284" s="2">
        <v>0.8917</v>
      </c>
      <c r="O284" s="2">
        <v>0.7183</v>
      </c>
      <c r="P284" s="2">
        <v>0.7721</v>
      </c>
      <c r="Q284" s="2">
        <v>0.7638</v>
      </c>
      <c r="R284" s="2">
        <v>1.0121</v>
      </c>
      <c r="S284" s="2">
        <v>0.74105</v>
      </c>
      <c r="T284" s="2">
        <v>0.8917</v>
      </c>
      <c r="U284" s="2">
        <v>1.223</v>
      </c>
      <c r="V284" s="2">
        <v>1.6278</v>
      </c>
    </row>
    <row r="285" spans="12:22" ht="12.75">
      <c r="L285" s="2">
        <v>68.4</v>
      </c>
      <c r="M285" s="2">
        <v>1.221</v>
      </c>
      <c r="N285" s="2">
        <v>0.89075</v>
      </c>
      <c r="O285" s="2">
        <v>0.7174</v>
      </c>
      <c r="P285" s="2">
        <v>0.7713</v>
      </c>
      <c r="Q285" s="2">
        <v>0.763</v>
      </c>
      <c r="R285" s="2">
        <v>1.011</v>
      </c>
      <c r="S285" s="2">
        <v>0.7402</v>
      </c>
      <c r="T285" s="2">
        <v>0.89075</v>
      </c>
      <c r="U285" s="2">
        <v>1.221</v>
      </c>
      <c r="V285" s="2">
        <v>1.6262</v>
      </c>
    </row>
    <row r="286" spans="12:22" ht="12.75">
      <c r="L286" s="2">
        <v>68.5</v>
      </c>
      <c r="M286" s="2">
        <v>1.219</v>
      </c>
      <c r="N286" s="2">
        <v>0.88985</v>
      </c>
      <c r="O286" s="2">
        <v>0.7164</v>
      </c>
      <c r="P286" s="2">
        <v>0.7705</v>
      </c>
      <c r="Q286" s="2">
        <v>0.7621</v>
      </c>
      <c r="R286" s="2">
        <v>1.01</v>
      </c>
      <c r="S286" s="2">
        <v>0.73925</v>
      </c>
      <c r="T286" s="2">
        <v>0.88985</v>
      </c>
      <c r="U286" s="2">
        <v>1.219</v>
      </c>
      <c r="V286" s="2">
        <v>1.6246</v>
      </c>
    </row>
    <row r="287" spans="12:22" ht="12.75">
      <c r="L287" s="2">
        <v>68.6</v>
      </c>
      <c r="M287" s="2">
        <v>1.2174</v>
      </c>
      <c r="N287" s="2">
        <v>0.88895</v>
      </c>
      <c r="O287" s="2">
        <v>0.7155</v>
      </c>
      <c r="P287" s="2">
        <v>0.7697</v>
      </c>
      <c r="Q287" s="2">
        <v>0.7612</v>
      </c>
      <c r="R287" s="2">
        <v>1.009</v>
      </c>
      <c r="S287" s="2">
        <v>0.7383500000000001</v>
      </c>
      <c r="T287" s="2">
        <v>0.88895</v>
      </c>
      <c r="U287" s="2">
        <v>1.2174</v>
      </c>
      <c r="V287" s="2">
        <v>1.623</v>
      </c>
    </row>
    <row r="288" spans="12:22" ht="12.75">
      <c r="L288" s="2">
        <v>68.7</v>
      </c>
      <c r="M288" s="2">
        <v>1.2158</v>
      </c>
      <c r="N288" s="2">
        <v>0.88805</v>
      </c>
      <c r="O288" s="2">
        <v>0.7146</v>
      </c>
      <c r="P288" s="2">
        <v>0.7689</v>
      </c>
      <c r="Q288" s="2">
        <v>0.7603</v>
      </c>
      <c r="R288" s="2">
        <v>1.0079</v>
      </c>
      <c r="S288" s="2">
        <v>0.7374499999999999</v>
      </c>
      <c r="T288" s="2">
        <v>0.88805</v>
      </c>
      <c r="U288" s="2">
        <v>1.2158</v>
      </c>
      <c r="V288" s="2">
        <v>1.6218000000000001</v>
      </c>
    </row>
    <row r="289" spans="12:22" ht="12.75">
      <c r="L289" s="2">
        <v>68.8</v>
      </c>
      <c r="M289" s="2">
        <v>1.214</v>
      </c>
      <c r="N289" s="2">
        <v>0.88715</v>
      </c>
      <c r="O289" s="2">
        <v>0.7137</v>
      </c>
      <c r="P289" s="2">
        <v>0.7682</v>
      </c>
      <c r="Q289" s="2">
        <v>0.7595</v>
      </c>
      <c r="R289" s="2">
        <v>1.0069</v>
      </c>
      <c r="S289" s="2">
        <v>0.7365999999999999</v>
      </c>
      <c r="T289" s="2">
        <v>0.88715</v>
      </c>
      <c r="U289" s="2">
        <v>1.214</v>
      </c>
      <c r="V289" s="2">
        <v>1.6206</v>
      </c>
    </row>
    <row r="290" spans="12:22" ht="12.75">
      <c r="L290" s="2">
        <v>68.9</v>
      </c>
      <c r="M290" s="2">
        <v>1.212</v>
      </c>
      <c r="N290" s="2">
        <v>0.88625</v>
      </c>
      <c r="O290" s="2">
        <v>0.722</v>
      </c>
      <c r="P290" s="2">
        <v>0.7674</v>
      </c>
      <c r="Q290" s="2">
        <v>0.7586</v>
      </c>
      <c r="R290" s="2">
        <v>1.0059</v>
      </c>
      <c r="S290" s="2">
        <v>0.7403</v>
      </c>
      <c r="T290" s="2">
        <v>0.88625</v>
      </c>
      <c r="U290" s="2">
        <v>1.212</v>
      </c>
      <c r="V290" s="2">
        <v>1.6196000000000002</v>
      </c>
    </row>
    <row r="291" spans="12:22" ht="12.75">
      <c r="L291" s="2">
        <v>69</v>
      </c>
      <c r="M291" s="2">
        <v>1.21</v>
      </c>
      <c r="N291" s="2">
        <v>0.8853</v>
      </c>
      <c r="O291" s="2">
        <v>0.7119</v>
      </c>
      <c r="P291" s="2">
        <v>0.7666</v>
      </c>
      <c r="Q291" s="2">
        <v>0.7578</v>
      </c>
      <c r="R291" s="2">
        <v>1.0048</v>
      </c>
      <c r="S291" s="2">
        <v>0.73485</v>
      </c>
      <c r="T291" s="2">
        <v>0.8853</v>
      </c>
      <c r="U291" s="2">
        <v>1.21</v>
      </c>
      <c r="V291" s="2">
        <v>1.6188</v>
      </c>
    </row>
    <row r="292" spans="12:22" ht="12.75">
      <c r="L292" s="2">
        <v>69.1</v>
      </c>
      <c r="M292" s="2">
        <v>1.2084</v>
      </c>
      <c r="N292" s="2">
        <v>0.8844</v>
      </c>
      <c r="O292" s="2">
        <v>0.711</v>
      </c>
      <c r="P292" s="2">
        <v>0.7658</v>
      </c>
      <c r="Q292" s="2">
        <v>0.7569</v>
      </c>
      <c r="R292" s="2">
        <v>1.0038</v>
      </c>
      <c r="S292" s="2">
        <v>0.73395</v>
      </c>
      <c r="T292" s="2">
        <v>0.8844</v>
      </c>
      <c r="U292" s="2">
        <v>1.2084</v>
      </c>
      <c r="V292" s="2">
        <v>1.618</v>
      </c>
    </row>
    <row r="293" spans="12:22" ht="12.75">
      <c r="L293" s="2">
        <v>69.2</v>
      </c>
      <c r="M293" s="2">
        <v>1.2067999999999999</v>
      </c>
      <c r="N293" s="2">
        <v>0.8835</v>
      </c>
      <c r="O293" s="2">
        <v>0.7101</v>
      </c>
      <c r="P293" s="2">
        <v>0.765</v>
      </c>
      <c r="Q293" s="2">
        <v>0.7561</v>
      </c>
      <c r="R293" s="2">
        <v>1.0028</v>
      </c>
      <c r="S293" s="2">
        <v>0.7331</v>
      </c>
      <c r="T293" s="2">
        <v>0.8835</v>
      </c>
      <c r="U293" s="2">
        <v>1.2067999999999999</v>
      </c>
      <c r="V293" s="2">
        <v>1.6168</v>
      </c>
    </row>
    <row r="294" spans="12:22" ht="12.75">
      <c r="L294" s="2">
        <v>69.3</v>
      </c>
      <c r="M294" s="2">
        <v>1.2052</v>
      </c>
      <c r="N294" s="2">
        <v>0.88265</v>
      </c>
      <c r="O294" s="2">
        <v>0.7092</v>
      </c>
      <c r="P294" s="2">
        <v>0.7642</v>
      </c>
      <c r="Q294" s="2">
        <v>0.7552</v>
      </c>
      <c r="R294" s="2">
        <v>1.0018</v>
      </c>
      <c r="S294" s="2">
        <v>0.7322</v>
      </c>
      <c r="T294" s="2">
        <v>0.88265</v>
      </c>
      <c r="U294" s="2">
        <v>1.2052</v>
      </c>
      <c r="V294" s="2">
        <v>1.6156</v>
      </c>
    </row>
    <row r="295" spans="12:22" ht="12.75">
      <c r="L295" s="2">
        <v>69.4</v>
      </c>
      <c r="M295" s="2">
        <v>1.2036</v>
      </c>
      <c r="N295" s="2">
        <v>0.88175</v>
      </c>
      <c r="O295" s="2">
        <v>0.7083</v>
      </c>
      <c r="P295" s="2">
        <v>0.7635</v>
      </c>
      <c r="Q295" s="2">
        <v>0.7544</v>
      </c>
      <c r="R295" s="2">
        <v>1.0008</v>
      </c>
      <c r="S295" s="2">
        <v>0.73135</v>
      </c>
      <c r="T295" s="2">
        <v>0.88175</v>
      </c>
      <c r="U295" s="2">
        <v>1.2036</v>
      </c>
      <c r="V295" s="2">
        <v>1.6144</v>
      </c>
    </row>
    <row r="296" spans="12:22" ht="12.75">
      <c r="L296" s="2">
        <v>69.5</v>
      </c>
      <c r="M296" s="2">
        <v>1.202</v>
      </c>
      <c r="N296" s="2">
        <v>0.88085</v>
      </c>
      <c r="O296" s="2">
        <v>0.7074</v>
      </c>
      <c r="P296" s="2">
        <v>0.7627</v>
      </c>
      <c r="Q296" s="2">
        <v>0.7535</v>
      </c>
      <c r="R296" s="2">
        <v>0.9998</v>
      </c>
      <c r="S296" s="2">
        <v>0.73045</v>
      </c>
      <c r="T296" s="2">
        <v>0.88085</v>
      </c>
      <c r="U296" s="2">
        <v>1.202</v>
      </c>
      <c r="V296" s="2">
        <v>1.6132</v>
      </c>
    </row>
    <row r="297" spans="12:22" ht="12.75">
      <c r="L297" s="2">
        <v>69.6</v>
      </c>
      <c r="M297" s="2">
        <v>1.2004</v>
      </c>
      <c r="N297" s="2">
        <v>0.87995</v>
      </c>
      <c r="O297" s="2">
        <v>0.7066</v>
      </c>
      <c r="P297" s="2">
        <v>0.7619</v>
      </c>
      <c r="Q297" s="2">
        <v>0.7527</v>
      </c>
      <c r="R297" s="2">
        <v>0.9988</v>
      </c>
      <c r="S297" s="2">
        <v>0.72965</v>
      </c>
      <c r="T297" s="2">
        <v>0.87995</v>
      </c>
      <c r="U297" s="2">
        <v>1.2004</v>
      </c>
      <c r="V297" s="2">
        <v>1.612</v>
      </c>
    </row>
    <row r="298" spans="12:22" ht="12.75">
      <c r="L298" s="2">
        <v>69.7</v>
      </c>
      <c r="M298" s="2">
        <v>1.1987999999999999</v>
      </c>
      <c r="N298" s="2">
        <v>0.8791</v>
      </c>
      <c r="O298" s="2">
        <v>0.7057</v>
      </c>
      <c r="P298" s="2">
        <v>0.7611</v>
      </c>
      <c r="Q298" s="2">
        <v>0.7519</v>
      </c>
      <c r="R298" s="2">
        <v>0.9978</v>
      </c>
      <c r="S298" s="2">
        <v>0.7288</v>
      </c>
      <c r="T298" s="2">
        <v>0.8791</v>
      </c>
      <c r="U298" s="2">
        <v>1.1987999999999999</v>
      </c>
      <c r="V298" s="2">
        <v>1.6104</v>
      </c>
    </row>
    <row r="299" spans="12:22" ht="12.75">
      <c r="L299" s="2">
        <v>69.8</v>
      </c>
      <c r="M299" s="2">
        <v>1.1972</v>
      </c>
      <c r="N299" s="2">
        <v>0.8782</v>
      </c>
      <c r="O299" s="2">
        <v>0.7048</v>
      </c>
      <c r="P299" s="2">
        <v>0.7604</v>
      </c>
      <c r="Q299" s="2">
        <v>0.751</v>
      </c>
      <c r="R299" s="2">
        <v>0.9968</v>
      </c>
      <c r="S299" s="2">
        <v>0.7279</v>
      </c>
      <c r="T299" s="2">
        <v>0.8782</v>
      </c>
      <c r="U299" s="2">
        <v>1.1972</v>
      </c>
      <c r="V299" s="2">
        <v>1.6088</v>
      </c>
    </row>
    <row r="300" spans="12:22" ht="12.75">
      <c r="L300" s="2">
        <v>69.9</v>
      </c>
      <c r="M300" s="2">
        <v>1.1956</v>
      </c>
      <c r="N300" s="2">
        <v>0.8773</v>
      </c>
      <c r="O300" s="2">
        <v>0.7128</v>
      </c>
      <c r="P300" s="2">
        <v>0.7596</v>
      </c>
      <c r="Q300" s="2">
        <v>0.7502</v>
      </c>
      <c r="R300" s="2">
        <v>0.9958</v>
      </c>
      <c r="S300" s="2">
        <v>0.7315</v>
      </c>
      <c r="T300" s="2">
        <v>0.8773</v>
      </c>
      <c r="U300" s="2">
        <v>1.1956</v>
      </c>
      <c r="V300" s="2">
        <v>1.6074000000000002</v>
      </c>
    </row>
    <row r="301" spans="12:22" ht="12.75">
      <c r="L301" s="2">
        <v>70</v>
      </c>
      <c r="M301" s="2">
        <v>1.194</v>
      </c>
      <c r="N301" s="2">
        <v>0.87645</v>
      </c>
      <c r="O301" s="2">
        <v>0.7031</v>
      </c>
      <c r="P301" s="2">
        <v>0.7588</v>
      </c>
      <c r="Q301" s="2">
        <v>0.7494</v>
      </c>
      <c r="R301" s="2">
        <v>0.9948</v>
      </c>
      <c r="S301" s="2">
        <v>0.72625</v>
      </c>
      <c r="T301" s="2">
        <v>0.87645</v>
      </c>
      <c r="U301" s="2">
        <v>1.194</v>
      </c>
      <c r="V301" s="2">
        <v>1.6062</v>
      </c>
    </row>
    <row r="302" spans="12:22" ht="12.75">
      <c r="L302" s="2">
        <v>70.1</v>
      </c>
      <c r="M302" s="2">
        <v>1.1924</v>
      </c>
      <c r="N302" s="2">
        <v>0.8756</v>
      </c>
      <c r="O302" s="2">
        <v>0.7022</v>
      </c>
      <c r="P302" s="2">
        <v>0.7581</v>
      </c>
      <c r="Q302" s="2">
        <v>0.7486</v>
      </c>
      <c r="R302" s="2">
        <v>0.9939</v>
      </c>
      <c r="S302" s="2">
        <v>0.7254</v>
      </c>
      <c r="T302" s="2">
        <v>0.8756</v>
      </c>
      <c r="U302" s="2">
        <v>1.1924</v>
      </c>
      <c r="V302" s="2">
        <v>1.605</v>
      </c>
    </row>
    <row r="303" spans="12:22" ht="12.75">
      <c r="L303" s="2">
        <v>70.2</v>
      </c>
      <c r="M303" s="2">
        <v>1.1907999999999999</v>
      </c>
      <c r="N303" s="2">
        <v>0.8747</v>
      </c>
      <c r="O303" s="2">
        <v>0.7014</v>
      </c>
      <c r="P303" s="2">
        <v>0.7573</v>
      </c>
      <c r="Q303" s="2">
        <v>0.7478</v>
      </c>
      <c r="R303" s="2">
        <v>0.9929</v>
      </c>
      <c r="S303" s="2">
        <v>0.7246</v>
      </c>
      <c r="T303" s="2">
        <v>0.8747</v>
      </c>
      <c r="U303" s="2">
        <v>1.1907999999999999</v>
      </c>
      <c r="V303" s="2">
        <v>1.6034</v>
      </c>
    </row>
    <row r="304" spans="12:22" ht="12.75">
      <c r="L304" s="2">
        <v>70.3</v>
      </c>
      <c r="M304" s="2">
        <v>1.1892</v>
      </c>
      <c r="N304" s="2">
        <v>0.87385</v>
      </c>
      <c r="O304" s="2">
        <v>0.7005</v>
      </c>
      <c r="P304" s="2">
        <v>0.7565</v>
      </c>
      <c r="Q304" s="2">
        <v>0.7469</v>
      </c>
      <c r="R304" s="2">
        <v>0.9919</v>
      </c>
      <c r="S304" s="2">
        <v>0.7237</v>
      </c>
      <c r="T304" s="2">
        <v>0.87385</v>
      </c>
      <c r="U304" s="2">
        <v>1.1892</v>
      </c>
      <c r="V304" s="2">
        <v>1.6018</v>
      </c>
    </row>
    <row r="305" spans="12:22" ht="12.75">
      <c r="L305" s="2">
        <v>70.4</v>
      </c>
      <c r="M305" s="2">
        <v>1.1876</v>
      </c>
      <c r="N305" s="2">
        <v>0.873</v>
      </c>
      <c r="O305" s="2">
        <v>0.6997</v>
      </c>
      <c r="P305" s="2">
        <v>0.7558</v>
      </c>
      <c r="Q305" s="2">
        <v>0.7461</v>
      </c>
      <c r="R305" s="2">
        <v>0.991</v>
      </c>
      <c r="S305" s="2">
        <v>0.7229</v>
      </c>
      <c r="T305" s="2">
        <v>0.873</v>
      </c>
      <c r="U305" s="2">
        <v>1.1876</v>
      </c>
      <c r="V305" s="2">
        <v>1.6004</v>
      </c>
    </row>
    <row r="306" spans="12:22" ht="12.75">
      <c r="L306" s="2">
        <v>70.5</v>
      </c>
      <c r="M306" s="2">
        <v>1.186</v>
      </c>
      <c r="N306" s="2">
        <v>0.87215</v>
      </c>
      <c r="O306" s="2">
        <v>0.6989</v>
      </c>
      <c r="P306" s="2">
        <v>0.755</v>
      </c>
      <c r="Q306" s="2">
        <v>0.7453</v>
      </c>
      <c r="R306" s="2">
        <v>0.99</v>
      </c>
      <c r="S306" s="2">
        <v>0.7221</v>
      </c>
      <c r="T306" s="2">
        <v>0.87215</v>
      </c>
      <c r="U306" s="2">
        <v>1.186</v>
      </c>
      <c r="V306" s="2">
        <v>1.5992</v>
      </c>
    </row>
    <row r="307" spans="12:22" ht="12.75">
      <c r="L307" s="2">
        <v>70.6</v>
      </c>
      <c r="M307" s="2">
        <v>1.1844</v>
      </c>
      <c r="N307" s="2">
        <v>0.87125</v>
      </c>
      <c r="O307" s="2">
        <v>0.698</v>
      </c>
      <c r="P307" s="2">
        <v>0.7543</v>
      </c>
      <c r="Q307" s="2">
        <v>0.7445</v>
      </c>
      <c r="R307" s="2">
        <v>0.989</v>
      </c>
      <c r="S307" s="2">
        <v>0.72125</v>
      </c>
      <c r="T307" s="2">
        <v>0.87125</v>
      </c>
      <c r="U307" s="2">
        <v>1.1844</v>
      </c>
      <c r="V307" s="2">
        <v>1.598</v>
      </c>
    </row>
    <row r="308" spans="12:22" ht="12.75">
      <c r="L308" s="2">
        <v>70.7</v>
      </c>
      <c r="M308" s="2">
        <v>1.1827999999999999</v>
      </c>
      <c r="N308" s="2">
        <v>0.8704</v>
      </c>
      <c r="O308" s="2">
        <v>0.6972</v>
      </c>
      <c r="P308" s="2">
        <v>0.7535</v>
      </c>
      <c r="Q308" s="2">
        <v>0.7437</v>
      </c>
      <c r="R308" s="2">
        <v>0.9881</v>
      </c>
      <c r="S308" s="2">
        <v>0.72045</v>
      </c>
      <c r="T308" s="2">
        <v>0.8704</v>
      </c>
      <c r="U308" s="2">
        <v>1.1827999999999999</v>
      </c>
      <c r="V308" s="2">
        <v>1.5968</v>
      </c>
    </row>
    <row r="309" spans="12:22" ht="12.75">
      <c r="L309" s="2">
        <v>70.8</v>
      </c>
      <c r="M309" s="2">
        <v>1.1812</v>
      </c>
      <c r="N309" s="2">
        <v>0.86955</v>
      </c>
      <c r="O309" s="2">
        <v>0.6964</v>
      </c>
      <c r="P309" s="2">
        <v>0.7527</v>
      </c>
      <c r="Q309" s="2">
        <v>0.743</v>
      </c>
      <c r="R309" s="2">
        <v>0.9871</v>
      </c>
      <c r="S309" s="2">
        <v>0.7197</v>
      </c>
      <c r="T309" s="2">
        <v>0.86955</v>
      </c>
      <c r="U309" s="2">
        <v>1.1812</v>
      </c>
      <c r="V309" s="2">
        <v>1.5956</v>
      </c>
    </row>
    <row r="310" spans="12:22" ht="12.75">
      <c r="L310" s="2">
        <v>70.9</v>
      </c>
      <c r="M310" s="2">
        <v>1.1796</v>
      </c>
      <c r="N310" s="2">
        <v>0.8687</v>
      </c>
      <c r="O310" s="2">
        <v>0.704</v>
      </c>
      <c r="P310" s="2">
        <v>0.752</v>
      </c>
      <c r="Q310" s="2">
        <v>0.7422</v>
      </c>
      <c r="R310" s="2">
        <v>0.9862</v>
      </c>
      <c r="S310" s="2">
        <v>0.7231</v>
      </c>
      <c r="T310" s="2">
        <v>0.8687</v>
      </c>
      <c r="U310" s="2">
        <v>1.1796</v>
      </c>
      <c r="V310" s="2">
        <v>1.5944</v>
      </c>
    </row>
    <row r="311" spans="12:22" ht="12.75">
      <c r="L311" s="2">
        <v>71</v>
      </c>
      <c r="M311" s="2">
        <v>1.178</v>
      </c>
      <c r="N311" s="2">
        <v>0.86785</v>
      </c>
      <c r="O311" s="2">
        <v>0.6947</v>
      </c>
      <c r="P311" s="2">
        <v>0.7512</v>
      </c>
      <c r="Q311" s="2">
        <v>0.7414</v>
      </c>
      <c r="R311" s="2">
        <v>0.9852</v>
      </c>
      <c r="S311" s="2">
        <v>0.71805</v>
      </c>
      <c r="T311" s="2">
        <v>0.86785</v>
      </c>
      <c r="U311" s="2">
        <v>1.178</v>
      </c>
      <c r="V311" s="2">
        <v>1.5932</v>
      </c>
    </row>
    <row r="312" spans="12:22" ht="12.75">
      <c r="L312" s="2">
        <v>71.1</v>
      </c>
      <c r="M312" s="2">
        <v>1.1764</v>
      </c>
      <c r="N312" s="2">
        <v>0.867</v>
      </c>
      <c r="O312" s="2">
        <v>0.6939</v>
      </c>
      <c r="P312" s="2">
        <v>0.7505</v>
      </c>
      <c r="Q312" s="2">
        <v>0.7406</v>
      </c>
      <c r="R312" s="2">
        <v>0.9843</v>
      </c>
      <c r="S312" s="2">
        <v>0.7172499999999999</v>
      </c>
      <c r="T312" s="2">
        <v>0.867</v>
      </c>
      <c r="U312" s="2">
        <v>1.1764</v>
      </c>
      <c r="V312" s="2">
        <v>1.592</v>
      </c>
    </row>
    <row r="313" spans="12:22" ht="12.75">
      <c r="L313" s="2">
        <v>71.2</v>
      </c>
      <c r="M313" s="2">
        <v>1.1747999999999998</v>
      </c>
      <c r="N313" s="2">
        <v>0.8662</v>
      </c>
      <c r="O313" s="2">
        <v>0.6931</v>
      </c>
      <c r="P313" s="2">
        <v>0.7497</v>
      </c>
      <c r="Q313" s="2">
        <v>0.7398</v>
      </c>
      <c r="R313" s="2">
        <v>0.9834</v>
      </c>
      <c r="S313" s="2">
        <v>0.71645</v>
      </c>
      <c r="T313" s="2">
        <v>0.8662</v>
      </c>
      <c r="U313" s="2">
        <v>1.1747999999999998</v>
      </c>
      <c r="V313" s="2">
        <v>1.5908</v>
      </c>
    </row>
    <row r="314" spans="12:22" ht="12.75">
      <c r="L314" s="2">
        <v>71.3</v>
      </c>
      <c r="M314" s="2">
        <v>1.1732</v>
      </c>
      <c r="N314" s="2">
        <v>0.8653</v>
      </c>
      <c r="O314" s="2">
        <v>0.6923</v>
      </c>
      <c r="P314" s="2">
        <v>0.749</v>
      </c>
      <c r="Q314" s="2">
        <v>0.739</v>
      </c>
      <c r="R314" s="2">
        <v>0.9824</v>
      </c>
      <c r="S314" s="2">
        <v>0.71565</v>
      </c>
      <c r="T314" s="2">
        <v>0.8653</v>
      </c>
      <c r="U314" s="2">
        <v>1.1732</v>
      </c>
      <c r="V314" s="2">
        <v>1.5896</v>
      </c>
    </row>
    <row r="315" spans="12:22" ht="12.75">
      <c r="L315" s="2">
        <v>71.4</v>
      </c>
      <c r="M315" s="2">
        <v>1.1716</v>
      </c>
      <c r="N315" s="2">
        <v>0.8645</v>
      </c>
      <c r="O315" s="2">
        <v>0.6914</v>
      </c>
      <c r="P315" s="2">
        <v>0.7482</v>
      </c>
      <c r="Q315" s="2">
        <v>0.7383</v>
      </c>
      <c r="R315" s="2">
        <v>0.9815</v>
      </c>
      <c r="S315" s="2">
        <v>0.71485</v>
      </c>
      <c r="T315" s="2">
        <v>0.8645</v>
      </c>
      <c r="U315" s="2">
        <v>1.1716</v>
      </c>
      <c r="V315" s="2">
        <v>1.5884</v>
      </c>
    </row>
    <row r="316" spans="12:22" ht="12.75">
      <c r="L316" s="2">
        <v>71.5</v>
      </c>
      <c r="M316" s="2">
        <v>1.17</v>
      </c>
      <c r="N316" s="2">
        <v>0.8637</v>
      </c>
      <c r="O316" s="2">
        <v>0.6906</v>
      </c>
      <c r="P316" s="2">
        <v>0.7475</v>
      </c>
      <c r="Q316" s="2">
        <v>0.7375</v>
      </c>
      <c r="R316" s="2">
        <v>0.9806</v>
      </c>
      <c r="S316" s="2">
        <v>0.7140500000000001</v>
      </c>
      <c r="T316" s="2">
        <v>0.8637</v>
      </c>
      <c r="U316" s="2">
        <v>1.17</v>
      </c>
      <c r="V316" s="2">
        <v>1.5872</v>
      </c>
    </row>
    <row r="317" spans="12:22" ht="12.75">
      <c r="L317" s="2">
        <v>71.6</v>
      </c>
      <c r="M317" s="2">
        <v>1.1683999999999999</v>
      </c>
      <c r="N317" s="2">
        <v>0.86285</v>
      </c>
      <c r="O317" s="2">
        <v>0.6898</v>
      </c>
      <c r="P317" s="2">
        <v>0.7468</v>
      </c>
      <c r="Q317" s="2">
        <v>0.7367</v>
      </c>
      <c r="R317" s="2">
        <v>0.9797</v>
      </c>
      <c r="S317" s="2">
        <v>0.7132499999999999</v>
      </c>
      <c r="T317" s="2">
        <v>0.86285</v>
      </c>
      <c r="U317" s="2">
        <v>1.1683999999999999</v>
      </c>
      <c r="V317" s="2">
        <v>1.586</v>
      </c>
    </row>
    <row r="318" spans="12:22" ht="12.75">
      <c r="L318" s="2">
        <v>71.7</v>
      </c>
      <c r="M318" s="2">
        <v>1.1667999999999998</v>
      </c>
      <c r="N318" s="2">
        <v>0.86205</v>
      </c>
      <c r="O318" s="2">
        <v>0.689</v>
      </c>
      <c r="P318" s="2">
        <v>0.746</v>
      </c>
      <c r="Q318" s="2">
        <v>0.736</v>
      </c>
      <c r="R318" s="2">
        <v>0.9788</v>
      </c>
      <c r="S318" s="2">
        <v>0.7125</v>
      </c>
      <c r="T318" s="2">
        <v>0.86205</v>
      </c>
      <c r="U318" s="2">
        <v>1.1667999999999998</v>
      </c>
      <c r="V318" s="2">
        <v>1.5848</v>
      </c>
    </row>
    <row r="319" spans="12:22" ht="12.75">
      <c r="L319" s="2">
        <v>71.8</v>
      </c>
      <c r="M319" s="2">
        <v>1.1652</v>
      </c>
      <c r="N319" s="2">
        <v>0.8612</v>
      </c>
      <c r="O319" s="2">
        <v>0.6882</v>
      </c>
      <c r="P319" s="2">
        <v>0.7453</v>
      </c>
      <c r="Q319" s="2">
        <v>0.7352</v>
      </c>
      <c r="R319" s="2">
        <v>0.9779</v>
      </c>
      <c r="S319" s="2">
        <v>0.7117</v>
      </c>
      <c r="T319" s="2">
        <v>0.8612</v>
      </c>
      <c r="U319" s="2">
        <v>1.1652</v>
      </c>
      <c r="V319" s="2">
        <v>1.5836</v>
      </c>
    </row>
    <row r="320" spans="12:22" ht="12.75">
      <c r="L320" s="2">
        <v>71.9</v>
      </c>
      <c r="M320" s="2">
        <v>1.1636</v>
      </c>
      <c r="N320" s="2">
        <v>0.86035</v>
      </c>
      <c r="O320" s="2">
        <v>0.6955</v>
      </c>
      <c r="P320" s="2">
        <v>0.7445</v>
      </c>
      <c r="Q320" s="2">
        <v>0.7345</v>
      </c>
      <c r="R320" s="2">
        <v>0.9769</v>
      </c>
      <c r="S320" s="2">
        <v>0.715</v>
      </c>
      <c r="T320" s="2">
        <v>0.86035</v>
      </c>
      <c r="U320" s="2">
        <v>1.1636</v>
      </c>
      <c r="V320" s="2">
        <v>1.5824</v>
      </c>
    </row>
    <row r="321" spans="12:22" ht="12.75">
      <c r="L321" s="2">
        <v>72</v>
      </c>
      <c r="M321" s="2">
        <v>1.162</v>
      </c>
      <c r="N321" s="2">
        <v>0.85955</v>
      </c>
      <c r="O321" s="2">
        <v>0.6867</v>
      </c>
      <c r="P321" s="2">
        <v>0.7438</v>
      </c>
      <c r="Q321" s="2">
        <v>0.7337</v>
      </c>
      <c r="R321" s="2">
        <v>0.976</v>
      </c>
      <c r="S321" s="2">
        <v>0.7101999999999999</v>
      </c>
      <c r="T321" s="2">
        <v>0.85955</v>
      </c>
      <c r="U321" s="2">
        <v>1.162</v>
      </c>
      <c r="V321" s="2">
        <v>1.5812</v>
      </c>
    </row>
    <row r="322" spans="12:22" ht="12.75">
      <c r="L322" s="2">
        <v>72.1</v>
      </c>
      <c r="M322" s="2">
        <v>1.1603999999999999</v>
      </c>
      <c r="N322" s="2">
        <v>0.8587</v>
      </c>
      <c r="O322" s="2">
        <v>0.6859</v>
      </c>
      <c r="P322" s="2">
        <v>0.7431</v>
      </c>
      <c r="Q322" s="2">
        <v>0.733</v>
      </c>
      <c r="R322" s="2">
        <v>0.9751</v>
      </c>
      <c r="S322" s="2">
        <v>0.7094499999999999</v>
      </c>
      <c r="T322" s="2">
        <v>0.8587</v>
      </c>
      <c r="U322" s="2">
        <v>1.1603999999999999</v>
      </c>
      <c r="V322" s="2">
        <v>1.58</v>
      </c>
    </row>
    <row r="323" spans="12:22" ht="12.75">
      <c r="L323" s="2">
        <v>72.2</v>
      </c>
      <c r="M323" s="2">
        <v>1.1587999999999998</v>
      </c>
      <c r="N323" s="2">
        <v>0.8579</v>
      </c>
      <c r="O323" s="2">
        <v>0.6851</v>
      </c>
      <c r="P323" s="2">
        <v>0.7423</v>
      </c>
      <c r="Q323" s="2">
        <v>0.7322</v>
      </c>
      <c r="R323" s="2">
        <v>0.9742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ht="12.75">
      <c r="L324" s="2">
        <v>72.3</v>
      </c>
      <c r="M324" s="2">
        <v>1.1574</v>
      </c>
      <c r="N324" s="2">
        <v>0.85715</v>
      </c>
      <c r="O324" s="2">
        <v>0.6843</v>
      </c>
      <c r="P324" s="2">
        <v>0.7416</v>
      </c>
      <c r="Q324" s="2">
        <v>0.7315</v>
      </c>
      <c r="R324" s="2">
        <v>0.9734</v>
      </c>
      <c r="S324" s="2">
        <v>0.7079</v>
      </c>
      <c r="T324" s="2">
        <v>0.85715</v>
      </c>
      <c r="U324" s="2">
        <v>1.1574</v>
      </c>
      <c r="V324" s="2">
        <v>1.5776</v>
      </c>
    </row>
    <row r="325" spans="12:22" ht="12.75">
      <c r="L325" s="2">
        <v>72.4</v>
      </c>
      <c r="M325" s="2">
        <v>1.1562</v>
      </c>
      <c r="N325" s="2">
        <v>0.8563</v>
      </c>
      <c r="O325" s="2">
        <v>0.6835</v>
      </c>
      <c r="P325" s="2">
        <v>0.7409</v>
      </c>
      <c r="Q325" s="2">
        <v>0.7307</v>
      </c>
      <c r="R325" s="2">
        <v>0.9725</v>
      </c>
      <c r="S325" s="2">
        <v>0.7071000000000001</v>
      </c>
      <c r="T325" s="2">
        <v>0.8563</v>
      </c>
      <c r="U325" s="2">
        <v>1.1562</v>
      </c>
      <c r="V325" s="2">
        <v>1.5764</v>
      </c>
    </row>
    <row r="326" spans="12:22" ht="12.75">
      <c r="L326" s="2">
        <v>72.5</v>
      </c>
      <c r="M326" s="2">
        <v>1.155</v>
      </c>
      <c r="N326" s="2">
        <v>0.8555</v>
      </c>
      <c r="O326" s="2">
        <v>0.6828</v>
      </c>
      <c r="P326" s="2">
        <v>0.7401</v>
      </c>
      <c r="Q326" s="2">
        <v>0.73</v>
      </c>
      <c r="R326" s="2">
        <v>0.9716</v>
      </c>
      <c r="S326" s="2">
        <v>0.7063999999999999</v>
      </c>
      <c r="T326" s="2">
        <v>0.8555</v>
      </c>
      <c r="U326" s="2">
        <v>1.155</v>
      </c>
      <c r="V326" s="2">
        <v>1.5752</v>
      </c>
    </row>
    <row r="327" spans="12:22" ht="12.75">
      <c r="L327" s="2">
        <v>72.6</v>
      </c>
      <c r="M327" s="2">
        <v>1.1534</v>
      </c>
      <c r="N327" s="2">
        <v>0.8547</v>
      </c>
      <c r="O327" s="2">
        <v>0.682</v>
      </c>
      <c r="P327" s="2">
        <v>0.7394</v>
      </c>
      <c r="Q327" s="2">
        <v>0.7293</v>
      </c>
      <c r="R327" s="2">
        <v>0.9707</v>
      </c>
      <c r="S327" s="2">
        <v>0.70565</v>
      </c>
      <c r="T327" s="2">
        <v>0.8547</v>
      </c>
      <c r="U327" s="2">
        <v>1.1534</v>
      </c>
      <c r="V327" s="2">
        <v>1.574</v>
      </c>
    </row>
    <row r="328" spans="12:22" ht="12.75">
      <c r="L328" s="2">
        <v>72.7</v>
      </c>
      <c r="M328" s="2">
        <v>1.1518</v>
      </c>
      <c r="N328" s="2">
        <v>0.85385</v>
      </c>
      <c r="O328" s="2">
        <v>0.6812</v>
      </c>
      <c r="P328" s="2">
        <v>0.7387</v>
      </c>
      <c r="Q328" s="2">
        <v>0.7285</v>
      </c>
      <c r="R328" s="2">
        <v>0.9698</v>
      </c>
      <c r="S328" s="2">
        <v>0.70485</v>
      </c>
      <c r="T328" s="2">
        <v>0.85385</v>
      </c>
      <c r="U328" s="2">
        <v>1.1518</v>
      </c>
      <c r="V328" s="2">
        <v>1.5728</v>
      </c>
    </row>
    <row r="329" spans="12:22" ht="12.75">
      <c r="L329" s="2">
        <v>72.8</v>
      </c>
      <c r="M329" s="2">
        <v>1.1502000000000001</v>
      </c>
      <c r="N329" s="2">
        <v>0.85305</v>
      </c>
      <c r="O329" s="2">
        <v>0.6805</v>
      </c>
      <c r="P329" s="2">
        <v>0.7379</v>
      </c>
      <c r="Q329" s="2">
        <v>0.7278</v>
      </c>
      <c r="R329" s="2">
        <v>0.9689</v>
      </c>
      <c r="S329" s="2">
        <v>0.70415</v>
      </c>
      <c r="T329" s="2">
        <v>0.85305</v>
      </c>
      <c r="U329" s="2">
        <v>1.1502000000000001</v>
      </c>
      <c r="V329" s="2">
        <v>1.5715999999999999</v>
      </c>
    </row>
    <row r="330" spans="12:22" ht="12.75">
      <c r="L330" s="2">
        <v>72.9</v>
      </c>
      <c r="M330" s="2">
        <v>1.1486</v>
      </c>
      <c r="N330" s="2">
        <v>0.8523</v>
      </c>
      <c r="O330" s="2">
        <v>0.6874</v>
      </c>
      <c r="P330" s="2">
        <v>0.7372</v>
      </c>
      <c r="Q330" s="2">
        <v>0.7271</v>
      </c>
      <c r="R330" s="2">
        <v>0.9681</v>
      </c>
      <c r="S330" s="2">
        <v>0.7072499999999999</v>
      </c>
      <c r="T330" s="2">
        <v>0.8523</v>
      </c>
      <c r="U330" s="2">
        <v>1.1486</v>
      </c>
      <c r="V330" s="2">
        <v>1.5702</v>
      </c>
    </row>
    <row r="331" spans="12:22" ht="12.75">
      <c r="L331" s="2">
        <v>73</v>
      </c>
      <c r="M331" s="2">
        <v>1.147</v>
      </c>
      <c r="N331" s="2">
        <v>0.8515</v>
      </c>
      <c r="O331" s="2">
        <v>0.6789</v>
      </c>
      <c r="P331" s="2">
        <v>0.7365</v>
      </c>
      <c r="Q331" s="2">
        <v>0.7264</v>
      </c>
      <c r="R331" s="2">
        <v>0.9672</v>
      </c>
      <c r="S331" s="2">
        <v>0.70265</v>
      </c>
      <c r="T331" s="2">
        <v>0.8515</v>
      </c>
      <c r="U331" s="2">
        <v>1.147</v>
      </c>
      <c r="V331" s="2">
        <v>1.5686</v>
      </c>
    </row>
    <row r="332" spans="12:22" ht="12.75">
      <c r="L332" s="2">
        <v>73.1</v>
      </c>
      <c r="M332" s="2">
        <v>1.1454</v>
      </c>
      <c r="N332" s="2">
        <v>0.8507</v>
      </c>
      <c r="O332" s="2">
        <v>0.6782</v>
      </c>
      <c r="P332" s="2">
        <v>0.7358</v>
      </c>
      <c r="Q332" s="2">
        <v>0.7256</v>
      </c>
      <c r="R332" s="2">
        <v>0.9663</v>
      </c>
      <c r="S332" s="2">
        <v>0.7019</v>
      </c>
      <c r="T332" s="2">
        <v>0.8507</v>
      </c>
      <c r="U332" s="2">
        <v>1.1454</v>
      </c>
      <c r="V332" s="2">
        <v>1.567</v>
      </c>
    </row>
    <row r="333" spans="12:22" ht="12.75">
      <c r="L333" s="2">
        <v>73.2</v>
      </c>
      <c r="M333" s="2">
        <v>1.1438</v>
      </c>
      <c r="N333" s="2">
        <v>0.8499</v>
      </c>
      <c r="O333" s="2">
        <v>0.6774</v>
      </c>
      <c r="P333" s="2">
        <v>0.7351</v>
      </c>
      <c r="Q333" s="2">
        <v>0.7249</v>
      </c>
      <c r="R333" s="2">
        <v>0.9655</v>
      </c>
      <c r="S333" s="2">
        <v>0.7011499999999999</v>
      </c>
      <c r="T333" s="2">
        <v>0.8499</v>
      </c>
      <c r="U333" s="2">
        <v>1.1438</v>
      </c>
      <c r="V333" s="2">
        <v>1.5658</v>
      </c>
    </row>
    <row r="334" spans="12:22" ht="12.75">
      <c r="L334" s="2">
        <v>73.3</v>
      </c>
      <c r="M334" s="2">
        <v>1.1422</v>
      </c>
      <c r="N334" s="2">
        <v>0.8491</v>
      </c>
      <c r="O334" s="2">
        <v>0.6767</v>
      </c>
      <c r="P334" s="2">
        <v>0.7343</v>
      </c>
      <c r="Q334" s="2">
        <v>0.7242</v>
      </c>
      <c r="R334" s="2">
        <v>0.9646</v>
      </c>
      <c r="S334" s="2">
        <v>0.70045</v>
      </c>
      <c r="T334" s="2">
        <v>0.8491</v>
      </c>
      <c r="U334" s="2">
        <v>1.1422</v>
      </c>
      <c r="V334" s="2">
        <v>1.5646</v>
      </c>
    </row>
    <row r="335" spans="12:22" ht="12.75">
      <c r="L335" s="2">
        <v>73.4</v>
      </c>
      <c r="M335" s="2">
        <v>1.1406</v>
      </c>
      <c r="N335" s="2">
        <v>0.84835</v>
      </c>
      <c r="O335" s="2">
        <v>0.676</v>
      </c>
      <c r="P335" s="2">
        <v>0.7336</v>
      </c>
      <c r="Q335" s="2">
        <v>0.7235</v>
      </c>
      <c r="R335" s="2">
        <v>0.9638</v>
      </c>
      <c r="S335" s="2">
        <v>0.6997500000000001</v>
      </c>
      <c r="T335" s="2">
        <v>0.84835</v>
      </c>
      <c r="U335" s="2">
        <v>1.1406</v>
      </c>
      <c r="V335" s="2">
        <v>1.5634000000000001</v>
      </c>
    </row>
    <row r="336" spans="12:22" ht="12.75">
      <c r="L336" s="2">
        <v>73.5</v>
      </c>
      <c r="M336" s="2">
        <v>1.139</v>
      </c>
      <c r="N336" s="2">
        <v>0.84755</v>
      </c>
      <c r="O336" s="2">
        <v>0.6752</v>
      </c>
      <c r="P336" s="2">
        <v>0.7329</v>
      </c>
      <c r="Q336" s="2">
        <v>0.7228</v>
      </c>
      <c r="R336" s="2">
        <v>0.9629</v>
      </c>
      <c r="S336" s="2">
        <v>0.6990000000000001</v>
      </c>
      <c r="T336" s="2">
        <v>0.84755</v>
      </c>
      <c r="U336" s="2">
        <v>1.139</v>
      </c>
      <c r="V336" s="2">
        <v>1.5622</v>
      </c>
    </row>
    <row r="337" spans="12:22" ht="12.75">
      <c r="L337" s="2">
        <v>73.6</v>
      </c>
      <c r="M337" s="2">
        <v>1.1378</v>
      </c>
      <c r="N337" s="2">
        <v>0.8468</v>
      </c>
      <c r="O337" s="2">
        <v>0.6745</v>
      </c>
      <c r="P337" s="2">
        <v>0.7322</v>
      </c>
      <c r="Q337" s="2">
        <v>0.7221</v>
      </c>
      <c r="R337" s="2">
        <v>0.9621</v>
      </c>
      <c r="S337" s="2">
        <v>0.6982999999999999</v>
      </c>
      <c r="T337" s="2">
        <v>0.8468</v>
      </c>
      <c r="U337" s="2">
        <v>1.1378</v>
      </c>
      <c r="V337" s="2">
        <v>1.561</v>
      </c>
    </row>
    <row r="338" spans="12:22" ht="12.75">
      <c r="L338" s="2">
        <v>73.7</v>
      </c>
      <c r="M338" s="2">
        <v>1.1365999999999998</v>
      </c>
      <c r="N338" s="2">
        <v>0.84605</v>
      </c>
      <c r="O338" s="2">
        <v>0.6737</v>
      </c>
      <c r="P338" s="2">
        <v>0.7315</v>
      </c>
      <c r="Q338" s="2">
        <v>0.7214</v>
      </c>
      <c r="R338" s="2">
        <v>0.9613</v>
      </c>
      <c r="S338" s="2">
        <v>0.69755</v>
      </c>
      <c r="T338" s="2">
        <v>0.84605</v>
      </c>
      <c r="U338" s="2">
        <v>1.1365999999999998</v>
      </c>
      <c r="V338" s="2">
        <v>1.5598</v>
      </c>
    </row>
    <row r="339" spans="12:22" ht="12.75">
      <c r="L339" s="2">
        <v>73.8</v>
      </c>
      <c r="M339" s="2">
        <v>1.1352</v>
      </c>
      <c r="N339" s="2">
        <v>0.84525</v>
      </c>
      <c r="O339" s="2">
        <v>0.673</v>
      </c>
      <c r="P339" s="2">
        <v>0.7308</v>
      </c>
      <c r="Q339" s="2">
        <v>0.7207</v>
      </c>
      <c r="R339" s="2">
        <v>0.9604</v>
      </c>
      <c r="S339" s="2">
        <v>0.69685</v>
      </c>
      <c r="T339" s="2">
        <v>0.84525</v>
      </c>
      <c r="U339" s="2">
        <v>1.1352</v>
      </c>
      <c r="V339" s="2">
        <v>1.5586</v>
      </c>
    </row>
    <row r="340" spans="12:22" ht="12.75">
      <c r="L340" s="2">
        <v>73.9</v>
      </c>
      <c r="M340" s="2">
        <v>1.1336</v>
      </c>
      <c r="N340" s="2">
        <v>0.84445</v>
      </c>
      <c r="O340" s="2">
        <v>0.6797</v>
      </c>
      <c r="P340" s="2">
        <v>0.7301</v>
      </c>
      <c r="Q340" s="2">
        <v>0.72</v>
      </c>
      <c r="R340" s="2">
        <v>0.9596</v>
      </c>
      <c r="S340" s="2">
        <v>0.69985</v>
      </c>
      <c r="T340" s="2">
        <v>0.84445</v>
      </c>
      <c r="U340" s="2">
        <v>1.1336</v>
      </c>
      <c r="V340" s="2">
        <v>1.5574000000000001</v>
      </c>
    </row>
    <row r="341" spans="12:22" ht="12.75">
      <c r="L341" s="2">
        <v>74</v>
      </c>
      <c r="M341" s="2">
        <v>1.132</v>
      </c>
      <c r="N341" s="2">
        <v>0.84365</v>
      </c>
      <c r="O341" s="2">
        <v>0.6716</v>
      </c>
      <c r="P341" s="2">
        <v>0.7293</v>
      </c>
      <c r="Q341" s="2">
        <v>0.7193</v>
      </c>
      <c r="R341" s="2">
        <v>0.9587</v>
      </c>
      <c r="S341" s="2">
        <v>0.69545</v>
      </c>
      <c r="T341" s="2">
        <v>0.84365</v>
      </c>
      <c r="U341" s="2">
        <v>1.132</v>
      </c>
      <c r="V341" s="2">
        <v>1.5562</v>
      </c>
    </row>
    <row r="342" spans="12:22" ht="12.75">
      <c r="L342" s="2">
        <v>74.1</v>
      </c>
      <c r="M342" s="2">
        <v>1.1303999999999998</v>
      </c>
      <c r="N342" s="2">
        <v>0.8429</v>
      </c>
      <c r="O342" s="2">
        <v>0.6708</v>
      </c>
      <c r="P342" s="2">
        <v>0.7286</v>
      </c>
      <c r="Q342" s="2">
        <v>0.7186</v>
      </c>
      <c r="R342" s="2">
        <v>0.9579</v>
      </c>
      <c r="S342" s="2">
        <v>0.6947</v>
      </c>
      <c r="T342" s="2">
        <v>0.8429</v>
      </c>
      <c r="U342" s="2">
        <v>1.1303999999999998</v>
      </c>
      <c r="V342" s="2">
        <v>1.555</v>
      </c>
    </row>
    <row r="343" spans="12:22" ht="12.75">
      <c r="L343" s="2">
        <v>74.2</v>
      </c>
      <c r="M343" s="2">
        <v>1.1287999999999998</v>
      </c>
      <c r="N343" s="2">
        <v>0.84215</v>
      </c>
      <c r="O343" s="2">
        <v>0.6701</v>
      </c>
      <c r="P343" s="2">
        <v>0.7279</v>
      </c>
      <c r="Q343" s="2">
        <v>0.7179</v>
      </c>
      <c r="R343" s="2">
        <v>0.9571</v>
      </c>
      <c r="S343" s="2">
        <v>0.694</v>
      </c>
      <c r="T343" s="2">
        <v>0.84215</v>
      </c>
      <c r="U343" s="2">
        <v>1.1287999999999998</v>
      </c>
      <c r="V343" s="2">
        <v>1.5538</v>
      </c>
    </row>
    <row r="344" spans="12:22" ht="12.75">
      <c r="L344" s="2">
        <v>74.3</v>
      </c>
      <c r="M344" s="2">
        <v>1.1272</v>
      </c>
      <c r="N344" s="2">
        <v>0.8414</v>
      </c>
      <c r="O344" s="2">
        <v>0.6694</v>
      </c>
      <c r="P344" s="2">
        <v>0.7265</v>
      </c>
      <c r="Q344" s="2">
        <v>0.7173</v>
      </c>
      <c r="R344" s="2">
        <v>0.9563</v>
      </c>
      <c r="S344" s="2">
        <v>0.69335</v>
      </c>
      <c r="T344" s="2">
        <v>0.8414</v>
      </c>
      <c r="U344" s="2">
        <v>1.1272</v>
      </c>
      <c r="V344" s="2">
        <v>1.5526</v>
      </c>
    </row>
    <row r="345" spans="12:22" ht="12.75">
      <c r="L345" s="2">
        <v>74.4</v>
      </c>
      <c r="M345" s="2">
        <v>1.1256</v>
      </c>
      <c r="N345" s="2">
        <v>0.84065</v>
      </c>
      <c r="O345" s="2">
        <v>0.6687</v>
      </c>
      <c r="P345" s="2">
        <v>0.7258</v>
      </c>
      <c r="Q345" s="2">
        <v>0.7166</v>
      </c>
      <c r="R345" s="2">
        <v>0.9555</v>
      </c>
      <c r="S345" s="2">
        <v>0.69265</v>
      </c>
      <c r="T345" s="2">
        <v>0.84065</v>
      </c>
      <c r="U345" s="2">
        <v>1.1256</v>
      </c>
      <c r="V345" s="2">
        <v>1.5514000000000001</v>
      </c>
    </row>
    <row r="346" spans="12:22" ht="12.75">
      <c r="L346" s="2">
        <v>74.5</v>
      </c>
      <c r="M346" s="2">
        <v>1.124</v>
      </c>
      <c r="N346" s="2">
        <v>0.8399</v>
      </c>
      <c r="O346" s="2">
        <v>0.668</v>
      </c>
      <c r="P346" s="2">
        <v>0.7251</v>
      </c>
      <c r="Q346" s="2">
        <v>0.7159</v>
      </c>
      <c r="R346" s="2">
        <v>0.9547</v>
      </c>
      <c r="S346" s="2">
        <v>0.6919500000000001</v>
      </c>
      <c r="T346" s="2">
        <v>0.8399</v>
      </c>
      <c r="U346" s="2">
        <v>1.124</v>
      </c>
      <c r="V346" s="2">
        <v>1.5502</v>
      </c>
    </row>
    <row r="347" spans="12:22" ht="12.75">
      <c r="L347" s="2">
        <v>74.6</v>
      </c>
      <c r="M347" s="2">
        <v>1.1224</v>
      </c>
      <c r="N347" s="2">
        <v>0.8391</v>
      </c>
      <c r="O347" s="2">
        <v>0.6673</v>
      </c>
      <c r="P347" s="2">
        <v>0.7244</v>
      </c>
      <c r="Q347" s="2">
        <v>0.7152</v>
      </c>
      <c r="R347" s="2">
        <v>0.9538</v>
      </c>
      <c r="S347" s="2">
        <v>0.69125</v>
      </c>
      <c r="T347" s="2">
        <v>0.8391</v>
      </c>
      <c r="U347" s="2">
        <v>1.1224</v>
      </c>
      <c r="V347" s="2">
        <v>1.549</v>
      </c>
    </row>
    <row r="348" spans="12:22" ht="12.75">
      <c r="L348" s="2">
        <v>74.7</v>
      </c>
      <c r="M348" s="2">
        <v>1.1208</v>
      </c>
      <c r="N348" s="2">
        <v>0.83835</v>
      </c>
      <c r="O348" s="2">
        <v>0.6666</v>
      </c>
      <c r="P348" s="2">
        <v>0.7237</v>
      </c>
      <c r="Q348" s="2">
        <v>0.7146</v>
      </c>
      <c r="R348" s="2">
        <v>0.953</v>
      </c>
      <c r="S348" s="2">
        <v>0.6906</v>
      </c>
      <c r="T348" s="2">
        <v>0.83835</v>
      </c>
      <c r="U348" s="2">
        <v>1.1208</v>
      </c>
      <c r="V348" s="2">
        <v>1.5478</v>
      </c>
    </row>
    <row r="349" spans="12:22" ht="12.75">
      <c r="L349" s="2">
        <v>74.8</v>
      </c>
      <c r="M349" s="2">
        <v>1.1194000000000002</v>
      </c>
      <c r="N349" s="2">
        <v>0.8376</v>
      </c>
      <c r="O349" s="2">
        <v>0.6659</v>
      </c>
      <c r="P349" s="2">
        <v>0.723</v>
      </c>
      <c r="Q349" s="2">
        <v>0.7139</v>
      </c>
      <c r="R349" s="2">
        <v>0.9522</v>
      </c>
      <c r="S349" s="2">
        <v>0.6899</v>
      </c>
      <c r="T349" s="2">
        <v>0.8376</v>
      </c>
      <c r="U349" s="2">
        <v>1.1194000000000002</v>
      </c>
      <c r="V349" s="2">
        <v>1.5466</v>
      </c>
    </row>
    <row r="350" spans="12:22" ht="12.75">
      <c r="L350" s="2">
        <v>74.9</v>
      </c>
      <c r="M350" s="2">
        <v>1.1182</v>
      </c>
      <c r="N350" s="2">
        <v>0.83685</v>
      </c>
      <c r="O350" s="2">
        <v>0.6723</v>
      </c>
      <c r="P350" s="2">
        <v>0.7223</v>
      </c>
      <c r="Q350" s="2">
        <v>0.7132</v>
      </c>
      <c r="R350" s="2">
        <v>0.9514</v>
      </c>
      <c r="S350" s="2">
        <v>0.69275</v>
      </c>
      <c r="T350" s="2">
        <v>0.83685</v>
      </c>
      <c r="U350" s="2">
        <v>1.1182</v>
      </c>
      <c r="V350" s="2">
        <v>1.5454</v>
      </c>
    </row>
    <row r="351" spans="12:22" ht="12.75">
      <c r="L351" s="2">
        <v>75</v>
      </c>
      <c r="M351" s="2">
        <v>1.117</v>
      </c>
      <c r="N351" s="2">
        <v>0.8361</v>
      </c>
      <c r="O351" s="2">
        <v>0.6645</v>
      </c>
      <c r="P351" s="2">
        <v>0.7219</v>
      </c>
      <c r="Q351" s="2">
        <v>0.7126</v>
      </c>
      <c r="R351" s="2">
        <v>0.9506</v>
      </c>
      <c r="S351" s="2">
        <v>0.68855</v>
      </c>
      <c r="T351" s="2">
        <v>0.8361</v>
      </c>
      <c r="U351" s="2">
        <v>1.117</v>
      </c>
      <c r="V351" s="2">
        <v>1.5442</v>
      </c>
    </row>
    <row r="352" spans="12:22" ht="12.75">
      <c r="L352" s="2">
        <v>75.1</v>
      </c>
      <c r="M352" s="2">
        <v>1.1158000000000001</v>
      </c>
      <c r="N352" s="2">
        <v>0.83535</v>
      </c>
      <c r="O352" s="2">
        <v>0.6638</v>
      </c>
      <c r="P352" s="2">
        <v>0.7216</v>
      </c>
      <c r="Q352" s="2">
        <v>0.7119</v>
      </c>
      <c r="R352" s="2">
        <v>0.9498</v>
      </c>
      <c r="S352" s="2">
        <v>0.68785</v>
      </c>
      <c r="T352" s="2">
        <v>0.83535</v>
      </c>
      <c r="U352" s="2">
        <v>1.1158000000000001</v>
      </c>
      <c r="V352" s="2">
        <v>1.543</v>
      </c>
    </row>
    <row r="353" spans="12:22" ht="12.75">
      <c r="L353" s="2">
        <v>75.2</v>
      </c>
      <c r="M353" s="2">
        <v>1.1146</v>
      </c>
      <c r="N353" s="2">
        <v>0.83465</v>
      </c>
      <c r="O353" s="2">
        <v>0.6632</v>
      </c>
      <c r="P353" s="2">
        <v>0.7209</v>
      </c>
      <c r="Q353" s="2">
        <v>0.7112</v>
      </c>
      <c r="R353" s="2">
        <v>0.9491</v>
      </c>
      <c r="S353" s="2">
        <v>0.6872</v>
      </c>
      <c r="T353" s="2">
        <v>0.83465</v>
      </c>
      <c r="U353" s="2">
        <v>1.1146</v>
      </c>
      <c r="V353" s="2">
        <v>1.5422</v>
      </c>
    </row>
    <row r="354" spans="12:22" ht="12.75">
      <c r="L354" s="2">
        <v>75.3</v>
      </c>
      <c r="M354" s="2">
        <v>1.1132000000000002</v>
      </c>
      <c r="N354" s="2">
        <v>0.83395</v>
      </c>
      <c r="O354" s="2">
        <v>0.6624</v>
      </c>
      <c r="P354" s="2">
        <v>0.7202</v>
      </c>
      <c r="Q354" s="2">
        <v>0.7106</v>
      </c>
      <c r="R354" s="2">
        <v>0.9483</v>
      </c>
      <c r="S354" s="2">
        <v>0.6865</v>
      </c>
      <c r="T354" s="2">
        <v>0.83395</v>
      </c>
      <c r="U354" s="2">
        <v>1.1132000000000002</v>
      </c>
      <c r="V354" s="2">
        <v>1.5413999999999999</v>
      </c>
    </row>
    <row r="355" spans="12:22" ht="12.75">
      <c r="L355" s="2">
        <v>75.4</v>
      </c>
      <c r="M355" s="2">
        <v>1.1116000000000001</v>
      </c>
      <c r="N355" s="2">
        <v>0.8332</v>
      </c>
      <c r="O355" s="2">
        <v>0.6617</v>
      </c>
      <c r="P355" s="2">
        <v>0.7196</v>
      </c>
      <c r="Q355" s="2">
        <v>0.7099</v>
      </c>
      <c r="R355" s="2">
        <v>0.9475</v>
      </c>
      <c r="S355" s="2">
        <v>0.6858</v>
      </c>
      <c r="T355" s="2">
        <v>0.8332</v>
      </c>
      <c r="U355" s="2">
        <v>1.1116000000000001</v>
      </c>
      <c r="V355" s="2">
        <v>1.5406</v>
      </c>
    </row>
    <row r="356" spans="12:22" ht="12.75">
      <c r="L356" s="2">
        <v>75.5</v>
      </c>
      <c r="M356" s="2">
        <v>1.11</v>
      </c>
      <c r="N356" s="2">
        <v>0.83245</v>
      </c>
      <c r="O356" s="2">
        <v>0.661</v>
      </c>
      <c r="P356" s="2">
        <v>0.7189</v>
      </c>
      <c r="Q356" s="2">
        <v>0.7093</v>
      </c>
      <c r="R356" s="2">
        <v>0.9467</v>
      </c>
      <c r="S356" s="2">
        <v>0.68515</v>
      </c>
      <c r="T356" s="2">
        <v>0.83245</v>
      </c>
      <c r="U356" s="2">
        <v>1.11</v>
      </c>
      <c r="V356" s="2">
        <v>1.5397999999999998</v>
      </c>
    </row>
    <row r="357" spans="12:22" ht="12.75">
      <c r="L357" s="2">
        <v>75.6</v>
      </c>
      <c r="M357" s="2">
        <v>1.1088</v>
      </c>
      <c r="N357" s="2">
        <v>0.8317</v>
      </c>
      <c r="O357" s="2">
        <v>0.6603</v>
      </c>
      <c r="P357" s="2">
        <v>0.7182</v>
      </c>
      <c r="Q357" s="2">
        <v>0.7086</v>
      </c>
      <c r="R357" s="2">
        <v>0.9459</v>
      </c>
      <c r="S357" s="2">
        <v>0.68445</v>
      </c>
      <c r="T357" s="2">
        <v>0.8317</v>
      </c>
      <c r="U357" s="2">
        <v>1.1088</v>
      </c>
      <c r="V357" s="2">
        <v>1.539</v>
      </c>
    </row>
    <row r="358" spans="12:22" ht="12.75">
      <c r="L358" s="2">
        <v>75.7</v>
      </c>
      <c r="M358" s="2">
        <v>1.1076</v>
      </c>
      <c r="N358" s="2">
        <v>0.831</v>
      </c>
      <c r="O358" s="2">
        <v>0.6597</v>
      </c>
      <c r="P358" s="2">
        <v>0.7175</v>
      </c>
      <c r="Q358" s="2">
        <v>0.708</v>
      </c>
      <c r="R358" s="2">
        <v>0.9452</v>
      </c>
      <c r="S358" s="2">
        <v>0.68385</v>
      </c>
      <c r="T358" s="2">
        <v>0.831</v>
      </c>
      <c r="U358" s="2">
        <v>1.1076</v>
      </c>
      <c r="V358" s="2">
        <v>1.5378</v>
      </c>
    </row>
    <row r="359" spans="12:22" ht="12.75">
      <c r="L359" s="2">
        <v>75.8</v>
      </c>
      <c r="M359" s="2">
        <v>1.1062</v>
      </c>
      <c r="N359" s="2">
        <v>0.83025</v>
      </c>
      <c r="O359" s="2">
        <v>0.659</v>
      </c>
      <c r="P359" s="2">
        <v>0.7168</v>
      </c>
      <c r="Q359" s="2">
        <v>0.7074</v>
      </c>
      <c r="R359" s="2">
        <v>0.9444</v>
      </c>
      <c r="S359" s="2">
        <v>0.6832</v>
      </c>
      <c r="T359" s="2">
        <v>0.83025</v>
      </c>
      <c r="U359" s="2">
        <v>1.1062</v>
      </c>
      <c r="V359" s="2">
        <v>1.5366</v>
      </c>
    </row>
    <row r="360" spans="12:22" ht="12.75">
      <c r="L360" s="2">
        <v>75.9</v>
      </c>
      <c r="M360" s="2">
        <v>1.1046</v>
      </c>
      <c r="N360" s="2">
        <v>0.8295</v>
      </c>
      <c r="O360" s="2">
        <v>0.6652</v>
      </c>
      <c r="P360" s="2">
        <v>0.7161</v>
      </c>
      <c r="Q360" s="2">
        <v>0.7067</v>
      </c>
      <c r="R360" s="2">
        <v>0.9436</v>
      </c>
      <c r="S360" s="2">
        <v>0.6859500000000001</v>
      </c>
      <c r="T360" s="2">
        <v>0.8295</v>
      </c>
      <c r="U360" s="2">
        <v>1.1046</v>
      </c>
      <c r="V360" s="2">
        <v>1.5356</v>
      </c>
    </row>
    <row r="361" spans="12:22" ht="12.75">
      <c r="L361" s="2">
        <v>76</v>
      </c>
      <c r="M361" s="2">
        <v>1.103</v>
      </c>
      <c r="N361" s="2">
        <v>0.82885</v>
      </c>
      <c r="O361" s="2">
        <v>0.6577</v>
      </c>
      <c r="P361" s="2">
        <v>0.7154</v>
      </c>
      <c r="Q361" s="2">
        <v>0.7061</v>
      </c>
      <c r="R361" s="2">
        <v>0.9429</v>
      </c>
      <c r="S361" s="2">
        <v>0.6819</v>
      </c>
      <c r="T361" s="2">
        <v>0.82885</v>
      </c>
      <c r="U361" s="2">
        <v>1.103</v>
      </c>
      <c r="V361" s="2">
        <v>1.5348</v>
      </c>
    </row>
    <row r="362" spans="12:22" ht="12.75">
      <c r="L362" s="2">
        <v>76.1</v>
      </c>
      <c r="M362" s="2">
        <v>1.1018000000000001</v>
      </c>
      <c r="N362" s="2">
        <v>0.8281</v>
      </c>
      <c r="O362" s="2">
        <v>0.657</v>
      </c>
      <c r="P362" s="2">
        <v>0.7148</v>
      </c>
      <c r="Q362" s="2">
        <v>0.7055</v>
      </c>
      <c r="R362" s="2">
        <v>0.9421</v>
      </c>
      <c r="S362" s="2">
        <v>0.68125</v>
      </c>
      <c r="T362" s="2">
        <v>0.8281</v>
      </c>
      <c r="U362" s="2">
        <v>1.1018000000000001</v>
      </c>
      <c r="V362" s="2">
        <v>1.534</v>
      </c>
    </row>
    <row r="363" spans="12:22" ht="12.75">
      <c r="L363" s="2">
        <v>76.2</v>
      </c>
      <c r="M363" s="2">
        <v>1.1006</v>
      </c>
      <c r="N363" s="2">
        <v>0.8274</v>
      </c>
      <c r="O363" s="2">
        <v>0.6563</v>
      </c>
      <c r="P363" s="2">
        <v>0.7141</v>
      </c>
      <c r="Q363" s="2">
        <v>0.7048</v>
      </c>
      <c r="R363" s="2">
        <v>0.9414</v>
      </c>
      <c r="S363" s="2">
        <v>0.68055</v>
      </c>
      <c r="T363" s="2">
        <v>0.8274</v>
      </c>
      <c r="U363" s="2">
        <v>1.1006</v>
      </c>
      <c r="V363" s="2">
        <v>1.5328</v>
      </c>
    </row>
    <row r="364" spans="12:22" ht="12.75">
      <c r="L364" s="2">
        <v>76.3</v>
      </c>
      <c r="M364" s="2">
        <v>1.0992000000000002</v>
      </c>
      <c r="N364" s="2">
        <v>0.82665</v>
      </c>
      <c r="O364" s="2">
        <v>0.6557</v>
      </c>
      <c r="P364" s="2">
        <v>0.7134</v>
      </c>
      <c r="Q364" s="2">
        <v>0.7042</v>
      </c>
      <c r="R364" s="2">
        <v>0.9406</v>
      </c>
      <c r="S364" s="2">
        <v>0.67995</v>
      </c>
      <c r="T364" s="2">
        <v>0.82665</v>
      </c>
      <c r="U364" s="2">
        <v>1.0992000000000002</v>
      </c>
      <c r="V364" s="2">
        <v>1.5315999999999999</v>
      </c>
    </row>
    <row r="365" spans="12:22" ht="12.75">
      <c r="L365" s="2">
        <v>76.4</v>
      </c>
      <c r="M365" s="2">
        <v>1.0976000000000001</v>
      </c>
      <c r="N365" s="2">
        <v>0.82595</v>
      </c>
      <c r="O365" s="2">
        <v>0.655</v>
      </c>
      <c r="P365" s="2">
        <v>0.7127</v>
      </c>
      <c r="Q365" s="2">
        <v>0.7036</v>
      </c>
      <c r="R365" s="2">
        <v>0.9399</v>
      </c>
      <c r="S365" s="2">
        <v>0.6793</v>
      </c>
      <c r="T365" s="2">
        <v>0.82595</v>
      </c>
      <c r="U365" s="2">
        <v>1.0976000000000001</v>
      </c>
      <c r="V365" s="2">
        <v>1.5306</v>
      </c>
    </row>
    <row r="366" spans="12:22" ht="12.75">
      <c r="L366" s="2">
        <v>76.5</v>
      </c>
      <c r="M366" s="2">
        <v>1.096</v>
      </c>
      <c r="N366" s="2">
        <v>0.82525</v>
      </c>
      <c r="O366" s="2">
        <v>0.6543</v>
      </c>
      <c r="P366" s="2">
        <v>0.712</v>
      </c>
      <c r="Q366" s="2">
        <v>0.7029</v>
      </c>
      <c r="R366" s="2">
        <v>0.9391</v>
      </c>
      <c r="S366" s="2">
        <v>0.6786</v>
      </c>
      <c r="T366" s="2">
        <v>0.82525</v>
      </c>
      <c r="U366" s="2">
        <v>1.096</v>
      </c>
      <c r="V366" s="2">
        <v>1.5297999999999998</v>
      </c>
    </row>
    <row r="367" spans="12:22" ht="12.75">
      <c r="L367" s="2">
        <v>76.6</v>
      </c>
      <c r="M367" s="2">
        <v>1.0948</v>
      </c>
      <c r="N367" s="2">
        <v>0.82455</v>
      </c>
      <c r="O367" s="2">
        <v>0.6537</v>
      </c>
      <c r="P367" s="2">
        <v>0.7114</v>
      </c>
      <c r="Q367" s="2">
        <v>0.7023</v>
      </c>
      <c r="R367" s="2">
        <v>0.9384</v>
      </c>
      <c r="S367" s="2">
        <v>0.6779999999999999</v>
      </c>
      <c r="T367" s="2">
        <v>0.82455</v>
      </c>
      <c r="U367" s="2">
        <v>1.0948</v>
      </c>
      <c r="V367" s="2">
        <v>1.529</v>
      </c>
    </row>
    <row r="368" spans="12:22" ht="12.75">
      <c r="L368" s="2">
        <v>76.7</v>
      </c>
      <c r="M368" s="2">
        <v>1.0936</v>
      </c>
      <c r="N368" s="2">
        <v>0.8238</v>
      </c>
      <c r="O368" s="2">
        <v>0.653</v>
      </c>
      <c r="P368" s="2">
        <v>0.7107</v>
      </c>
      <c r="Q368" s="2">
        <v>0.7017</v>
      </c>
      <c r="R368" s="2">
        <v>0.9376</v>
      </c>
      <c r="S368" s="2">
        <v>0.67735</v>
      </c>
      <c r="T368" s="2">
        <v>0.8238</v>
      </c>
      <c r="U368" s="2">
        <v>1.0936</v>
      </c>
      <c r="V368" s="2">
        <v>1.5278</v>
      </c>
    </row>
    <row r="369" spans="12:22" ht="12.75">
      <c r="L369" s="2">
        <v>76.8</v>
      </c>
      <c r="M369" s="2">
        <v>1.0924</v>
      </c>
      <c r="N369" s="2">
        <v>0.82315</v>
      </c>
      <c r="O369" s="2">
        <v>0.6524</v>
      </c>
      <c r="P369" s="2">
        <v>0.71</v>
      </c>
      <c r="Q369" s="2">
        <v>0.7011</v>
      </c>
      <c r="R369" s="2">
        <v>0.9369</v>
      </c>
      <c r="S369" s="2">
        <v>0.67675</v>
      </c>
      <c r="T369" s="2">
        <v>0.82315</v>
      </c>
      <c r="U369" s="2">
        <v>1.0924</v>
      </c>
      <c r="V369" s="2">
        <v>1.5266</v>
      </c>
    </row>
    <row r="370" spans="12:22" ht="12.75">
      <c r="L370" s="2">
        <v>76.9</v>
      </c>
      <c r="M370" s="2">
        <v>1.0912</v>
      </c>
      <c r="N370" s="2">
        <v>0.82245</v>
      </c>
      <c r="O370" s="2">
        <v>0.6583</v>
      </c>
      <c r="P370" s="2">
        <v>0.7094</v>
      </c>
      <c r="Q370" s="2">
        <v>0.7005</v>
      </c>
      <c r="R370" s="2">
        <v>0.9362</v>
      </c>
      <c r="S370" s="2">
        <v>0.6794</v>
      </c>
      <c r="T370" s="2">
        <v>0.82245</v>
      </c>
      <c r="U370" s="2">
        <v>1.0912</v>
      </c>
      <c r="V370" s="2">
        <v>1.5256</v>
      </c>
    </row>
    <row r="371" spans="12:22" ht="12.75">
      <c r="L371" s="2">
        <v>77</v>
      </c>
      <c r="M371" s="2">
        <v>1.09</v>
      </c>
      <c r="N371" s="2">
        <v>0.8217</v>
      </c>
      <c r="O371" s="2">
        <v>0.6511</v>
      </c>
      <c r="P371" s="2">
        <v>0.7087</v>
      </c>
      <c r="Q371" s="2">
        <v>0.6999</v>
      </c>
      <c r="R371" s="2">
        <v>0.9354</v>
      </c>
      <c r="S371" s="2">
        <v>0.6755</v>
      </c>
      <c r="T371" s="2">
        <v>0.8217</v>
      </c>
      <c r="U371" s="2">
        <v>1.09</v>
      </c>
      <c r="V371" s="2">
        <v>1.5248</v>
      </c>
    </row>
    <row r="372" spans="12:22" ht="12.75">
      <c r="L372" s="2">
        <v>77.1</v>
      </c>
      <c r="M372" s="2">
        <v>1.0888</v>
      </c>
      <c r="N372" s="2">
        <v>0.82105</v>
      </c>
      <c r="O372" s="2">
        <v>0.6505</v>
      </c>
      <c r="P372" s="2">
        <v>0.708</v>
      </c>
      <c r="Q372" s="2">
        <v>0.6993</v>
      </c>
      <c r="R372" s="2">
        <v>0.9347</v>
      </c>
      <c r="S372" s="2">
        <v>0.6749</v>
      </c>
      <c r="T372" s="2">
        <v>0.82105</v>
      </c>
      <c r="U372" s="2">
        <v>1.0888</v>
      </c>
      <c r="V372" s="2">
        <v>1.524</v>
      </c>
    </row>
    <row r="373" spans="12:22" ht="12.75">
      <c r="L373" s="2">
        <v>77.2</v>
      </c>
      <c r="M373" s="2">
        <v>1.0876</v>
      </c>
      <c r="N373" s="2">
        <v>0.82035</v>
      </c>
      <c r="O373" s="2">
        <v>0.6498</v>
      </c>
      <c r="P373" s="2">
        <v>0.7074</v>
      </c>
      <c r="Q373" s="2">
        <v>0.6987</v>
      </c>
      <c r="R373" s="2">
        <v>0.934</v>
      </c>
      <c r="S373" s="2">
        <v>0.67425</v>
      </c>
      <c r="T373" s="2">
        <v>0.82035</v>
      </c>
      <c r="U373" s="2">
        <v>1.0876</v>
      </c>
      <c r="V373" s="2">
        <v>1.5228</v>
      </c>
    </row>
    <row r="374" spans="12:22" ht="12.75">
      <c r="L374" s="2">
        <v>77.3</v>
      </c>
      <c r="M374" s="2">
        <v>1.0864</v>
      </c>
      <c r="N374" s="2">
        <v>0.81965</v>
      </c>
      <c r="O374" s="2">
        <v>0.6492</v>
      </c>
      <c r="P374" s="2">
        <v>0.7067</v>
      </c>
      <c r="Q374" s="2">
        <v>0.6981</v>
      </c>
      <c r="R374" s="2">
        <v>0.9333</v>
      </c>
      <c r="S374" s="2">
        <v>0.6736500000000001</v>
      </c>
      <c r="T374" s="2">
        <v>0.81965</v>
      </c>
      <c r="U374" s="2">
        <v>1.0864</v>
      </c>
      <c r="V374" s="2">
        <v>1.5215999999999998</v>
      </c>
    </row>
    <row r="375" spans="12:22" ht="12.75">
      <c r="L375" s="2">
        <v>77.4</v>
      </c>
      <c r="M375" s="2">
        <v>1.0852</v>
      </c>
      <c r="N375" s="2">
        <v>0.819</v>
      </c>
      <c r="O375" s="2">
        <v>0.6486</v>
      </c>
      <c r="P375" s="2">
        <v>0.706</v>
      </c>
      <c r="Q375" s="2">
        <v>0.6975</v>
      </c>
      <c r="R375" s="2">
        <v>0.9326</v>
      </c>
      <c r="S375" s="2">
        <v>0.6730499999999999</v>
      </c>
      <c r="T375" s="2">
        <v>0.819</v>
      </c>
      <c r="U375" s="2">
        <v>1.0852</v>
      </c>
      <c r="V375" s="2">
        <v>1.5206</v>
      </c>
    </row>
    <row r="376" spans="12:22" ht="12.75">
      <c r="L376" s="2">
        <v>77.5</v>
      </c>
      <c r="M376" s="2">
        <v>1.084</v>
      </c>
      <c r="N376" s="2">
        <v>0.81825</v>
      </c>
      <c r="O376" s="2">
        <v>0.6479</v>
      </c>
      <c r="P376" s="2">
        <v>0.7054</v>
      </c>
      <c r="Q376" s="2">
        <v>0.6969</v>
      </c>
      <c r="R376" s="2">
        <v>0.9318</v>
      </c>
      <c r="S376" s="2">
        <v>0.6724</v>
      </c>
      <c r="T376" s="2">
        <v>0.81825</v>
      </c>
      <c r="U376" s="2">
        <v>1.084</v>
      </c>
      <c r="V376" s="2">
        <v>1.5197999999999998</v>
      </c>
    </row>
    <row r="377" spans="12:22" ht="12.75">
      <c r="L377" s="2">
        <v>77.6</v>
      </c>
      <c r="M377" s="2">
        <v>1.0828</v>
      </c>
      <c r="N377" s="2">
        <v>0.81755</v>
      </c>
      <c r="O377" s="2">
        <v>0.6473</v>
      </c>
      <c r="P377" s="2">
        <v>0.7047</v>
      </c>
      <c r="Q377" s="2">
        <v>0.6963</v>
      </c>
      <c r="R377" s="2">
        <v>0.9311</v>
      </c>
      <c r="S377" s="2">
        <v>0.6718</v>
      </c>
      <c r="T377" s="2">
        <v>0.81755</v>
      </c>
      <c r="U377" s="2">
        <v>1.0828</v>
      </c>
      <c r="V377" s="2">
        <v>1.519</v>
      </c>
    </row>
    <row r="378" spans="12:22" ht="12.75">
      <c r="L378" s="2">
        <v>77.7</v>
      </c>
      <c r="M378" s="2">
        <v>1.0816</v>
      </c>
      <c r="N378" s="2">
        <v>0.8169</v>
      </c>
      <c r="O378" s="2">
        <v>0.6467</v>
      </c>
      <c r="P378" s="2">
        <v>0.704</v>
      </c>
      <c r="Q378" s="2">
        <v>0.6957</v>
      </c>
      <c r="R378" s="2">
        <v>0.9304</v>
      </c>
      <c r="S378" s="2">
        <v>0.6712</v>
      </c>
      <c r="T378" s="2">
        <v>0.8169</v>
      </c>
      <c r="U378" s="2">
        <v>1.0816</v>
      </c>
      <c r="V378" s="2">
        <v>1.5182</v>
      </c>
    </row>
    <row r="379" spans="12:22" ht="12.75">
      <c r="L379" s="2">
        <v>77.8</v>
      </c>
      <c r="M379" s="2">
        <v>1.0804</v>
      </c>
      <c r="N379" s="2">
        <v>0.8162</v>
      </c>
      <c r="O379" s="2">
        <v>0.6461</v>
      </c>
      <c r="P379" s="2">
        <v>0.7034</v>
      </c>
      <c r="Q379" s="2">
        <v>0.6951</v>
      </c>
      <c r="R379" s="2">
        <v>0.9297</v>
      </c>
      <c r="S379" s="2">
        <v>0.6706000000000001</v>
      </c>
      <c r="T379" s="2">
        <v>0.8162</v>
      </c>
      <c r="U379" s="2">
        <v>1.0804</v>
      </c>
      <c r="V379" s="2">
        <v>1.5173999999999999</v>
      </c>
    </row>
    <row r="380" spans="12:22" ht="12.75">
      <c r="L380" s="2">
        <v>77.9</v>
      </c>
      <c r="M380" s="2">
        <v>1.0792</v>
      </c>
      <c r="N380" s="2">
        <v>0.81555</v>
      </c>
      <c r="O380" s="2">
        <v>0.6517</v>
      </c>
      <c r="P380" s="2">
        <v>0.7027</v>
      </c>
      <c r="Q380" s="2">
        <v>0.6945</v>
      </c>
      <c r="R380" s="2">
        <v>0.929</v>
      </c>
      <c r="S380" s="2">
        <v>0.6731</v>
      </c>
      <c r="T380" s="2">
        <v>0.81555</v>
      </c>
      <c r="U380" s="2">
        <v>1.0792</v>
      </c>
      <c r="V380" s="2">
        <v>1.5166</v>
      </c>
    </row>
    <row r="381" spans="12:22" ht="12.75">
      <c r="L381" s="2">
        <v>78</v>
      </c>
      <c r="M381" s="2">
        <v>1.078</v>
      </c>
      <c r="N381" s="2">
        <v>0.81485</v>
      </c>
      <c r="O381" s="2">
        <v>0.6448</v>
      </c>
      <c r="P381" s="2">
        <v>0.7021</v>
      </c>
      <c r="Q381" s="2">
        <v>0.6939</v>
      </c>
      <c r="R381" s="2">
        <v>0.9283</v>
      </c>
      <c r="S381" s="2">
        <v>0.66935</v>
      </c>
      <c r="T381" s="2">
        <v>0.81485</v>
      </c>
      <c r="U381" s="2">
        <v>1.078</v>
      </c>
      <c r="V381" s="2">
        <v>1.5157999999999998</v>
      </c>
    </row>
    <row r="382" spans="12:22" ht="12.75">
      <c r="L382" s="2">
        <v>78.1</v>
      </c>
      <c r="M382" s="2">
        <v>1.0768</v>
      </c>
      <c r="N382" s="2">
        <v>0.81415</v>
      </c>
      <c r="O382" s="2">
        <v>0.6442</v>
      </c>
      <c r="P382" s="2">
        <v>0.7014</v>
      </c>
      <c r="Q382" s="2">
        <v>0.6933</v>
      </c>
      <c r="R382" s="2">
        <v>0.9276</v>
      </c>
      <c r="S382" s="2">
        <v>0.66875</v>
      </c>
      <c r="T382" s="2">
        <v>0.81415</v>
      </c>
      <c r="U382" s="2">
        <v>1.0768</v>
      </c>
      <c r="V382" s="2">
        <v>1.515</v>
      </c>
    </row>
    <row r="383" spans="12:22" ht="12.75">
      <c r="L383" s="2">
        <v>78.2</v>
      </c>
      <c r="M383" s="2">
        <v>1.0756</v>
      </c>
      <c r="N383" s="2">
        <v>0.8135</v>
      </c>
      <c r="O383" s="2">
        <v>0.6436</v>
      </c>
      <c r="P383" s="2">
        <v>0.7007</v>
      </c>
      <c r="Q383" s="2">
        <v>0.6927</v>
      </c>
      <c r="R383" s="2">
        <v>0.9269</v>
      </c>
      <c r="S383" s="2">
        <v>0.66815</v>
      </c>
      <c r="T383" s="2">
        <v>0.8135</v>
      </c>
      <c r="U383" s="2">
        <v>1.0756</v>
      </c>
      <c r="V383" s="2">
        <v>1.5138</v>
      </c>
    </row>
    <row r="384" spans="12:22" ht="12.75">
      <c r="L384" s="2">
        <v>78.3</v>
      </c>
      <c r="M384" s="2">
        <v>1.0744</v>
      </c>
      <c r="N384" s="2">
        <v>0.81285</v>
      </c>
      <c r="O384" s="2">
        <v>0.643</v>
      </c>
      <c r="P384" s="2">
        <v>0.7001</v>
      </c>
      <c r="Q384" s="2">
        <v>0.6922</v>
      </c>
      <c r="R384" s="2">
        <v>0.9263</v>
      </c>
      <c r="S384" s="2">
        <v>0.6676</v>
      </c>
      <c r="T384" s="2">
        <v>0.81285</v>
      </c>
      <c r="U384" s="2">
        <v>1.0744</v>
      </c>
      <c r="V384" s="2">
        <v>1.5126</v>
      </c>
    </row>
    <row r="385" spans="12:22" ht="12.75">
      <c r="L385" s="2">
        <v>78.4</v>
      </c>
      <c r="M385" s="2">
        <v>1.0732</v>
      </c>
      <c r="N385" s="2">
        <v>0.8122</v>
      </c>
      <c r="O385" s="2">
        <v>0.6424</v>
      </c>
      <c r="P385" s="2">
        <v>0.6994</v>
      </c>
      <c r="Q385" s="2">
        <v>0.6916</v>
      </c>
      <c r="R385" s="2">
        <v>0.9256</v>
      </c>
      <c r="S385" s="2">
        <v>0.667</v>
      </c>
      <c r="T385" s="2">
        <v>0.8122</v>
      </c>
      <c r="U385" s="2">
        <v>1.0732</v>
      </c>
      <c r="V385" s="2">
        <v>1.5116</v>
      </c>
    </row>
    <row r="386" spans="12:22" ht="12.75">
      <c r="L386" s="2">
        <v>78.5</v>
      </c>
      <c r="M386" s="2">
        <v>1.072</v>
      </c>
      <c r="N386" s="2">
        <v>0.8115</v>
      </c>
      <c r="O386" s="2">
        <v>0.6418</v>
      </c>
      <c r="P386" s="2">
        <v>0.6988</v>
      </c>
      <c r="Q386" s="2">
        <v>0.691</v>
      </c>
      <c r="R386" s="2">
        <v>0.9249</v>
      </c>
      <c r="S386" s="2">
        <v>0.6664</v>
      </c>
      <c r="T386" s="2">
        <v>0.8115</v>
      </c>
      <c r="U386" s="2">
        <v>1.072</v>
      </c>
      <c r="V386" s="2">
        <v>1.5108</v>
      </c>
    </row>
    <row r="387" spans="12:22" ht="12.75">
      <c r="L387" s="2">
        <v>78.6</v>
      </c>
      <c r="M387" s="2">
        <v>1.0708</v>
      </c>
      <c r="N387" s="2">
        <v>0.81085</v>
      </c>
      <c r="O387" s="2">
        <v>0.6412</v>
      </c>
      <c r="P387" s="2">
        <v>0.6981</v>
      </c>
      <c r="Q387" s="2">
        <v>0.6905</v>
      </c>
      <c r="R387" s="2">
        <v>0.9242</v>
      </c>
      <c r="S387" s="2">
        <v>0.66585</v>
      </c>
      <c r="T387" s="2">
        <v>0.81085</v>
      </c>
      <c r="U387" s="2">
        <v>1.0708</v>
      </c>
      <c r="V387" s="2">
        <v>1.51</v>
      </c>
    </row>
    <row r="388" spans="12:22" ht="12.75">
      <c r="L388" s="2">
        <v>78.7</v>
      </c>
      <c r="M388" s="2">
        <v>1.0695999999999999</v>
      </c>
      <c r="N388" s="2">
        <v>0.81015</v>
      </c>
      <c r="O388" s="2">
        <v>0.6405</v>
      </c>
      <c r="P388" s="2">
        <v>0.6975</v>
      </c>
      <c r="Q388" s="2">
        <v>0.6899</v>
      </c>
      <c r="R388" s="2">
        <v>0.9235</v>
      </c>
      <c r="S388" s="2">
        <v>0.6652</v>
      </c>
      <c r="T388" s="2">
        <v>0.81015</v>
      </c>
      <c r="U388" s="2">
        <v>1.0695999999999999</v>
      </c>
      <c r="V388" s="2">
        <v>1.5092</v>
      </c>
    </row>
    <row r="389" spans="12:22" ht="12.75">
      <c r="L389" s="2">
        <v>78.8</v>
      </c>
      <c r="M389" s="2">
        <v>1.0684</v>
      </c>
      <c r="N389" s="2">
        <v>0.80955</v>
      </c>
      <c r="O389" s="2">
        <v>0.6399</v>
      </c>
      <c r="P389" s="2">
        <v>0.6968</v>
      </c>
      <c r="Q389" s="2">
        <v>0.6893</v>
      </c>
      <c r="R389" s="2">
        <v>0.9229</v>
      </c>
      <c r="S389" s="2">
        <v>0.6646000000000001</v>
      </c>
      <c r="T389" s="2">
        <v>0.80955</v>
      </c>
      <c r="U389" s="2">
        <v>1.0684</v>
      </c>
      <c r="V389" s="2">
        <v>1.5084</v>
      </c>
    </row>
    <row r="390" spans="12:22" ht="12.75">
      <c r="L390" s="2">
        <v>78.9</v>
      </c>
      <c r="M390" s="2">
        <v>1.0672</v>
      </c>
      <c r="N390" s="2">
        <v>0.8089</v>
      </c>
      <c r="O390" s="2">
        <v>0.6454</v>
      </c>
      <c r="P390" s="2">
        <v>0.6962</v>
      </c>
      <c r="Q390" s="2">
        <v>0.6888</v>
      </c>
      <c r="R390" s="2">
        <v>0.9222</v>
      </c>
      <c r="S390" s="2">
        <v>0.6671</v>
      </c>
      <c r="T390" s="2">
        <v>0.8089</v>
      </c>
      <c r="U390" s="2">
        <v>1.0672</v>
      </c>
      <c r="V390" s="2">
        <v>1.5076</v>
      </c>
    </row>
    <row r="391" spans="12:22" ht="12.75">
      <c r="L391" s="2">
        <v>79</v>
      </c>
      <c r="M391" s="2">
        <v>1.066</v>
      </c>
      <c r="N391" s="2">
        <v>0.8082</v>
      </c>
      <c r="O391" s="2">
        <v>0.6388</v>
      </c>
      <c r="P391" s="2">
        <v>0.6056</v>
      </c>
      <c r="Q391" s="2">
        <v>0.6882</v>
      </c>
      <c r="R391" s="2">
        <v>0.9215</v>
      </c>
      <c r="S391" s="2">
        <v>0.6635</v>
      </c>
      <c r="T391" s="2">
        <v>0.8082</v>
      </c>
      <c r="U391" s="2">
        <v>1.066</v>
      </c>
      <c r="V391" s="2">
        <v>1.5068</v>
      </c>
    </row>
    <row r="392" spans="12:22" ht="12.75">
      <c r="L392" s="2">
        <v>79.1</v>
      </c>
      <c r="M392" s="2">
        <v>1.0648</v>
      </c>
      <c r="N392" s="2">
        <v>0.8076</v>
      </c>
      <c r="O392" s="2">
        <v>0.6382</v>
      </c>
      <c r="P392" s="2">
        <v>0.6949</v>
      </c>
      <c r="Q392" s="2">
        <v>0.6876</v>
      </c>
      <c r="R392" s="2">
        <v>0.9209</v>
      </c>
      <c r="S392" s="2">
        <v>0.6629</v>
      </c>
      <c r="T392" s="2">
        <v>0.8076</v>
      </c>
      <c r="U392" s="2">
        <v>1.0648</v>
      </c>
      <c r="V392" s="2">
        <v>1.506</v>
      </c>
    </row>
    <row r="393" spans="12:22" ht="12.75">
      <c r="L393" s="2">
        <v>79.2</v>
      </c>
      <c r="M393" s="2">
        <v>1.0635999999999999</v>
      </c>
      <c r="N393" s="2">
        <v>0.8069</v>
      </c>
      <c r="O393" s="2">
        <v>0.6376</v>
      </c>
      <c r="P393" s="2">
        <v>0.6943</v>
      </c>
      <c r="Q393" s="2">
        <v>0.6871</v>
      </c>
      <c r="R393" s="2">
        <v>0.9202</v>
      </c>
      <c r="S393" s="2">
        <v>0.66235</v>
      </c>
      <c r="T393" s="2">
        <v>0.8069</v>
      </c>
      <c r="U393" s="2">
        <v>1.0635999999999999</v>
      </c>
      <c r="V393" s="2">
        <v>1.5048</v>
      </c>
    </row>
    <row r="394" spans="12:22" ht="12.75">
      <c r="L394" s="2">
        <v>79.3</v>
      </c>
      <c r="M394" s="2">
        <v>1.0624</v>
      </c>
      <c r="N394" s="2">
        <v>0.80625</v>
      </c>
      <c r="O394" s="2">
        <v>0.637</v>
      </c>
      <c r="P394" s="2">
        <v>0.6936</v>
      </c>
      <c r="Q394" s="2">
        <v>0.6865</v>
      </c>
      <c r="R394" s="2">
        <v>0.9195</v>
      </c>
      <c r="S394" s="2">
        <v>0.6617500000000001</v>
      </c>
      <c r="T394" s="2">
        <v>0.80625</v>
      </c>
      <c r="U394" s="2">
        <v>1.0624</v>
      </c>
      <c r="V394" s="2">
        <v>1.5035999999999998</v>
      </c>
    </row>
    <row r="395" spans="12:22" ht="12.75">
      <c r="L395" s="2">
        <v>79.4</v>
      </c>
      <c r="M395" s="2">
        <v>1.0612</v>
      </c>
      <c r="N395" s="2">
        <v>0.8056</v>
      </c>
      <c r="O395" s="2">
        <v>0.6364</v>
      </c>
      <c r="P395" s="2">
        <v>0.693</v>
      </c>
      <c r="Q395" s="2">
        <v>0.686</v>
      </c>
      <c r="R395" s="2">
        <v>0.9189</v>
      </c>
      <c r="S395" s="2">
        <v>0.6612</v>
      </c>
      <c r="T395" s="2">
        <v>0.8056</v>
      </c>
      <c r="U395" s="2">
        <v>1.0612</v>
      </c>
      <c r="V395" s="2">
        <v>1.5026</v>
      </c>
    </row>
    <row r="396" spans="12:22" ht="12.75">
      <c r="L396" s="2">
        <v>79.5</v>
      </c>
      <c r="M396" s="2">
        <v>1.06</v>
      </c>
      <c r="N396" s="2">
        <v>0.80495</v>
      </c>
      <c r="O396" s="2">
        <v>0.6358</v>
      </c>
      <c r="P396" s="2">
        <v>0.6923</v>
      </c>
      <c r="Q396" s="2">
        <v>0.6854</v>
      </c>
      <c r="R396" s="2">
        <v>0.9182</v>
      </c>
      <c r="S396" s="2">
        <v>0.6606000000000001</v>
      </c>
      <c r="T396" s="2">
        <v>0.80495</v>
      </c>
      <c r="U396" s="2">
        <v>1.06</v>
      </c>
      <c r="V396" s="2">
        <v>1.5017999999999998</v>
      </c>
    </row>
    <row r="397" spans="12:22" ht="12.75">
      <c r="L397" s="2">
        <v>79.6</v>
      </c>
      <c r="M397" s="2">
        <v>1.0588</v>
      </c>
      <c r="N397" s="2">
        <v>0.80435</v>
      </c>
      <c r="O397" s="2">
        <v>0.6352</v>
      </c>
      <c r="P397" s="2">
        <v>0.6917</v>
      </c>
      <c r="Q397" s="2">
        <v>0.6849</v>
      </c>
      <c r="R397" s="2">
        <v>0.9176</v>
      </c>
      <c r="S397" s="2">
        <v>0.66005</v>
      </c>
      <c r="T397" s="2">
        <v>0.80435</v>
      </c>
      <c r="U397" s="2">
        <v>1.0588</v>
      </c>
      <c r="V397" s="2">
        <v>1.501</v>
      </c>
    </row>
    <row r="398" spans="12:22" ht="12.75">
      <c r="L398" s="2">
        <v>79.7</v>
      </c>
      <c r="M398" s="2">
        <v>1.0575999999999999</v>
      </c>
      <c r="N398" s="2">
        <v>0.80365</v>
      </c>
      <c r="O398" s="2">
        <v>0.6347</v>
      </c>
      <c r="P398" s="2">
        <v>0.6911</v>
      </c>
      <c r="Q398" s="2">
        <v>0.6843</v>
      </c>
      <c r="R398" s="2">
        <v>0.9169</v>
      </c>
      <c r="S398" s="2">
        <v>0.6595</v>
      </c>
      <c r="T398" s="2">
        <v>0.80365</v>
      </c>
      <c r="U398" s="2">
        <v>1.0575999999999999</v>
      </c>
      <c r="V398" s="2">
        <v>1.5002</v>
      </c>
    </row>
    <row r="399" spans="12:22" ht="12.75">
      <c r="L399" s="2">
        <v>79.8</v>
      </c>
      <c r="M399" s="2">
        <v>1.0564</v>
      </c>
      <c r="N399" s="2">
        <v>0.80305</v>
      </c>
      <c r="O399" s="2">
        <v>0.6341</v>
      </c>
      <c r="P399" s="2">
        <v>0.6904</v>
      </c>
      <c r="Q399" s="2">
        <v>0.6838</v>
      </c>
      <c r="R399" s="2">
        <v>0.9163</v>
      </c>
      <c r="S399" s="2">
        <v>0.6589499999999999</v>
      </c>
      <c r="T399" s="2">
        <v>0.80305</v>
      </c>
      <c r="U399" s="2">
        <v>1.0564</v>
      </c>
      <c r="V399" s="2">
        <v>1.4994</v>
      </c>
    </row>
    <row r="400" spans="12:22" ht="12.75">
      <c r="L400" s="2">
        <v>79.9</v>
      </c>
      <c r="M400" s="2">
        <v>1.0552</v>
      </c>
      <c r="N400" s="2">
        <v>0.8024</v>
      </c>
      <c r="O400" s="2">
        <v>0.6394</v>
      </c>
      <c r="P400" s="2">
        <v>0.6898</v>
      </c>
      <c r="Q400" s="2">
        <v>0.6832</v>
      </c>
      <c r="R400" s="2">
        <v>0.9156</v>
      </c>
      <c r="S400" s="2">
        <v>0.6613</v>
      </c>
      <c r="T400" s="2">
        <v>0.8024</v>
      </c>
      <c r="U400" s="2">
        <v>1.0552</v>
      </c>
      <c r="V400" s="2">
        <v>1.4986000000000002</v>
      </c>
    </row>
    <row r="401" spans="12:22" ht="12.75">
      <c r="L401" s="2">
        <v>80</v>
      </c>
      <c r="M401" s="2">
        <v>1.054</v>
      </c>
      <c r="N401" s="2">
        <v>0.80175</v>
      </c>
      <c r="O401" s="2">
        <v>0.6329</v>
      </c>
      <c r="P401" s="2">
        <v>0.6892</v>
      </c>
      <c r="Q401" s="2">
        <v>0.6827</v>
      </c>
      <c r="R401" s="2">
        <v>0.915</v>
      </c>
      <c r="S401" s="2">
        <v>0.6577999999999999</v>
      </c>
      <c r="T401" s="2">
        <v>0.80175</v>
      </c>
      <c r="U401" s="2">
        <v>1.054</v>
      </c>
      <c r="V401" s="2">
        <v>1.4978</v>
      </c>
    </row>
    <row r="402" spans="12:22" ht="12.75">
      <c r="L402" s="2">
        <v>80.1</v>
      </c>
      <c r="M402" s="2">
        <v>1.0528</v>
      </c>
      <c r="N402" s="2">
        <v>0.80115</v>
      </c>
      <c r="O402" s="2">
        <v>0.6324</v>
      </c>
      <c r="P402" s="2">
        <v>0.6885</v>
      </c>
      <c r="Q402" s="2">
        <v>0.6822</v>
      </c>
      <c r="R402" s="2">
        <v>0.9144</v>
      </c>
      <c r="S402" s="2">
        <v>0.6573</v>
      </c>
      <c r="T402" s="2">
        <v>0.80115</v>
      </c>
      <c r="U402" s="2">
        <v>1.0528</v>
      </c>
      <c r="V402" s="2">
        <v>1.497</v>
      </c>
    </row>
    <row r="403" spans="12:22" ht="12.75">
      <c r="L403" s="2">
        <v>80.2</v>
      </c>
      <c r="M403" s="2">
        <v>1.0515999999999999</v>
      </c>
      <c r="N403" s="2">
        <v>0.8005</v>
      </c>
      <c r="O403" s="2">
        <v>0.6318</v>
      </c>
      <c r="P403" s="2">
        <v>0.6879</v>
      </c>
      <c r="Q403" s="2">
        <v>0.6816</v>
      </c>
      <c r="R403" s="2">
        <v>0.9137</v>
      </c>
      <c r="S403" s="2">
        <v>0.6567000000000001</v>
      </c>
      <c r="T403" s="2">
        <v>0.8005</v>
      </c>
      <c r="U403" s="2">
        <v>1.0515999999999999</v>
      </c>
      <c r="V403" s="2">
        <v>1.4958</v>
      </c>
    </row>
    <row r="404" spans="12:22" ht="12.75">
      <c r="L404" s="2">
        <v>80.3</v>
      </c>
      <c r="M404" s="2">
        <v>1.0504</v>
      </c>
      <c r="N404" s="2">
        <v>0.79985</v>
      </c>
      <c r="O404" s="2">
        <v>0.6312</v>
      </c>
      <c r="P404" s="2">
        <v>0.6873</v>
      </c>
      <c r="Q404" s="2">
        <v>0.6811</v>
      </c>
      <c r="R404" s="2">
        <v>0.9131</v>
      </c>
      <c r="S404" s="2">
        <v>0.65615</v>
      </c>
      <c r="T404" s="2">
        <v>0.79985</v>
      </c>
      <c r="U404" s="2">
        <v>1.0504</v>
      </c>
      <c r="V404" s="2">
        <v>1.4946</v>
      </c>
    </row>
    <row r="405" spans="12:22" ht="12.75">
      <c r="L405" s="2">
        <v>80.4</v>
      </c>
      <c r="M405" s="2">
        <v>1.0492</v>
      </c>
      <c r="N405" s="2">
        <v>0.79925</v>
      </c>
      <c r="O405" s="2">
        <v>0.6307</v>
      </c>
      <c r="P405" s="2">
        <v>0.6866</v>
      </c>
      <c r="Q405" s="2">
        <v>0.6806</v>
      </c>
      <c r="R405" s="2">
        <v>0.9125</v>
      </c>
      <c r="S405" s="2">
        <v>0.6556500000000001</v>
      </c>
      <c r="T405" s="2">
        <v>0.79925</v>
      </c>
      <c r="U405" s="2">
        <v>1.0492</v>
      </c>
      <c r="V405" s="2">
        <v>1.4936</v>
      </c>
    </row>
    <row r="406" spans="12:22" ht="12.75">
      <c r="L406" s="2">
        <v>80.5</v>
      </c>
      <c r="M406" s="2">
        <v>1.048</v>
      </c>
      <c r="N406" s="2">
        <v>0.79865</v>
      </c>
      <c r="O406" s="2">
        <v>0.6301</v>
      </c>
      <c r="P406" s="2">
        <v>0.686</v>
      </c>
      <c r="Q406" s="2">
        <v>0.68</v>
      </c>
      <c r="R406" s="2">
        <v>0.9119</v>
      </c>
      <c r="S406" s="2">
        <v>0.65505</v>
      </c>
      <c r="T406" s="2">
        <v>0.79865</v>
      </c>
      <c r="U406" s="2">
        <v>1.048</v>
      </c>
      <c r="V406" s="2">
        <v>1.4928</v>
      </c>
    </row>
    <row r="407" spans="12:22" ht="12.75">
      <c r="L407" s="2">
        <v>80.6</v>
      </c>
      <c r="M407" s="2">
        <v>1.0472000000000001</v>
      </c>
      <c r="N407" s="2">
        <v>0.798</v>
      </c>
      <c r="O407" s="2">
        <v>0.6295</v>
      </c>
      <c r="P407" s="2">
        <v>0.6854</v>
      </c>
      <c r="Q407" s="2">
        <v>0.6795</v>
      </c>
      <c r="R407" s="2">
        <v>0.9112</v>
      </c>
      <c r="S407" s="2">
        <v>0.6545</v>
      </c>
      <c r="T407" s="2">
        <v>0.798</v>
      </c>
      <c r="U407" s="2">
        <v>1.0472000000000001</v>
      </c>
      <c r="V407" s="2">
        <v>1.492</v>
      </c>
    </row>
    <row r="408" spans="12:22" ht="12.75">
      <c r="L408" s="2">
        <v>80.7</v>
      </c>
      <c r="M408" s="2">
        <v>1.0464</v>
      </c>
      <c r="N408" s="2">
        <v>0.79735</v>
      </c>
      <c r="O408" s="2">
        <v>0.629</v>
      </c>
      <c r="P408" s="2">
        <v>0.6848</v>
      </c>
      <c r="Q408" s="2">
        <v>0.679</v>
      </c>
      <c r="R408" s="2">
        <v>0.9106</v>
      </c>
      <c r="S408" s="2">
        <v>0.654</v>
      </c>
      <c r="T408" s="2">
        <v>0.79735</v>
      </c>
      <c r="U408" s="2">
        <v>1.0464</v>
      </c>
      <c r="V408" s="2">
        <v>1.4912</v>
      </c>
    </row>
    <row r="409" spans="12:22" ht="12.75">
      <c r="L409" s="2">
        <v>80.8</v>
      </c>
      <c r="M409" s="2">
        <v>1.0456</v>
      </c>
      <c r="N409" s="2">
        <v>0.79675</v>
      </c>
      <c r="O409" s="2">
        <v>0.6284</v>
      </c>
      <c r="P409" s="2">
        <v>0.6841</v>
      </c>
      <c r="Q409" s="2">
        <v>0.6785</v>
      </c>
      <c r="R409" s="2">
        <v>0.91</v>
      </c>
      <c r="S409" s="2">
        <v>0.65345</v>
      </c>
      <c r="T409" s="2">
        <v>0.79675</v>
      </c>
      <c r="U409" s="2">
        <v>1.0456</v>
      </c>
      <c r="V409" s="2">
        <v>1.4904</v>
      </c>
    </row>
    <row r="410" spans="12:22" ht="12.75">
      <c r="L410" s="2">
        <v>80.9</v>
      </c>
      <c r="M410" s="2">
        <v>1.0448</v>
      </c>
      <c r="N410" s="2">
        <v>0.79615</v>
      </c>
      <c r="O410" s="2">
        <v>0.6335</v>
      </c>
      <c r="P410" s="2">
        <v>0.6835</v>
      </c>
      <c r="Q410" s="2">
        <v>0.6779</v>
      </c>
      <c r="R410" s="2">
        <v>0.9094</v>
      </c>
      <c r="S410" s="2">
        <v>0.6557</v>
      </c>
      <c r="T410" s="2">
        <v>0.79615</v>
      </c>
      <c r="U410" s="2">
        <v>1.0448</v>
      </c>
      <c r="V410" s="2">
        <v>1.4896</v>
      </c>
    </row>
    <row r="411" spans="12:22" ht="12.75">
      <c r="L411" s="2">
        <v>81</v>
      </c>
      <c r="M411" s="2">
        <v>1.044</v>
      </c>
      <c r="N411" s="2">
        <v>0.79555</v>
      </c>
      <c r="O411" s="2">
        <v>0.6273</v>
      </c>
      <c r="P411" s="2">
        <v>0.6829</v>
      </c>
      <c r="Q411" s="2">
        <v>0.6774</v>
      </c>
      <c r="R411" s="2">
        <v>0.9088</v>
      </c>
      <c r="S411" s="2">
        <v>0.65235</v>
      </c>
      <c r="T411" s="2">
        <v>0.79555</v>
      </c>
      <c r="U411" s="2">
        <v>1.044</v>
      </c>
      <c r="V411" s="2">
        <v>1.4888</v>
      </c>
    </row>
    <row r="412" spans="12:22" ht="12.75">
      <c r="L412" s="2">
        <v>81.1</v>
      </c>
      <c r="M412" s="2">
        <v>1.0428</v>
      </c>
      <c r="N412" s="2">
        <v>0.79495</v>
      </c>
      <c r="O412" s="2">
        <v>0.6268</v>
      </c>
      <c r="P412" s="2">
        <v>0.6823</v>
      </c>
      <c r="Q412" s="2">
        <v>0.6769</v>
      </c>
      <c r="R412" s="2">
        <v>0.9082</v>
      </c>
      <c r="S412" s="2">
        <v>0.65185</v>
      </c>
      <c r="T412" s="2">
        <v>0.79495</v>
      </c>
      <c r="U412" s="2">
        <v>1.0428</v>
      </c>
      <c r="V412" s="2">
        <v>1.488</v>
      </c>
    </row>
    <row r="413" spans="12:22" ht="12.75">
      <c r="L413" s="2">
        <v>81.2</v>
      </c>
      <c r="M413" s="2">
        <v>1.0415999999999999</v>
      </c>
      <c r="N413" s="2">
        <v>0.7943</v>
      </c>
      <c r="O413" s="2">
        <v>0.6262</v>
      </c>
      <c r="P413" s="2">
        <v>0.6817</v>
      </c>
      <c r="Q413" s="2">
        <v>0.6764</v>
      </c>
      <c r="R413" s="2">
        <v>0.9076</v>
      </c>
      <c r="S413" s="2">
        <v>0.6513</v>
      </c>
      <c r="T413" s="2">
        <v>0.7943</v>
      </c>
      <c r="U413" s="2">
        <v>1.0415999999999999</v>
      </c>
      <c r="V413" s="2">
        <v>1.4868000000000001</v>
      </c>
    </row>
    <row r="414" spans="12:22" ht="12.75">
      <c r="L414" s="2">
        <v>81.3</v>
      </c>
      <c r="M414" s="2">
        <v>1.0406</v>
      </c>
      <c r="N414" s="2">
        <v>0.7937</v>
      </c>
      <c r="O414" s="2">
        <v>0.6257</v>
      </c>
      <c r="P414" s="2">
        <v>0.681</v>
      </c>
      <c r="Q414" s="2">
        <v>0.6759</v>
      </c>
      <c r="R414" s="2">
        <v>0.907</v>
      </c>
      <c r="S414" s="2">
        <v>0.6508</v>
      </c>
      <c r="T414" s="2">
        <v>0.7937</v>
      </c>
      <c r="U414" s="2">
        <v>1.0406</v>
      </c>
      <c r="V414" s="2">
        <v>1.4856</v>
      </c>
    </row>
    <row r="415" spans="12:22" ht="12.75">
      <c r="L415" s="2">
        <v>81.4</v>
      </c>
      <c r="M415" s="2">
        <v>1.0397999999999998</v>
      </c>
      <c r="N415" s="2">
        <v>0.7931</v>
      </c>
      <c r="O415" s="2">
        <v>0.6251</v>
      </c>
      <c r="P415" s="2">
        <v>0.6804</v>
      </c>
      <c r="Q415" s="2">
        <v>0.6754</v>
      </c>
      <c r="R415" s="2">
        <v>0.9064</v>
      </c>
      <c r="S415" s="2">
        <v>0.65025</v>
      </c>
      <c r="T415" s="2">
        <v>0.7931</v>
      </c>
      <c r="U415" s="2">
        <v>1.0397999999999998</v>
      </c>
      <c r="V415" s="2">
        <v>1.4846000000000001</v>
      </c>
    </row>
    <row r="416" spans="12:22" ht="12.75">
      <c r="L416" s="2">
        <v>81.5</v>
      </c>
      <c r="M416" s="2">
        <v>1.039</v>
      </c>
      <c r="N416" s="2">
        <v>0.7925</v>
      </c>
      <c r="O416" s="2">
        <v>0.6246</v>
      </c>
      <c r="P416" s="2">
        <v>0.6798</v>
      </c>
      <c r="Q416" s="2">
        <v>0.6749</v>
      </c>
      <c r="R416" s="2">
        <v>0.9058</v>
      </c>
      <c r="S416" s="2">
        <v>0.64975</v>
      </c>
      <c r="T416" s="2">
        <v>0.7925</v>
      </c>
      <c r="U416" s="2">
        <v>1.039</v>
      </c>
      <c r="V416" s="2">
        <v>1.4838</v>
      </c>
    </row>
    <row r="417" spans="12:22" ht="12.75">
      <c r="L417" s="2">
        <v>81.6</v>
      </c>
      <c r="M417" s="2">
        <v>1.0378</v>
      </c>
      <c r="N417" s="2">
        <v>0.7919</v>
      </c>
      <c r="O417" s="2">
        <v>0.6241</v>
      </c>
      <c r="P417" s="2">
        <v>0.6792</v>
      </c>
      <c r="Q417" s="2">
        <v>0.6744</v>
      </c>
      <c r="R417" s="2">
        <v>0.9052</v>
      </c>
      <c r="S417" s="2">
        <v>0.64925</v>
      </c>
      <c r="T417" s="2">
        <v>0.7919</v>
      </c>
      <c r="U417" s="2">
        <v>1.0378</v>
      </c>
      <c r="V417" s="2">
        <v>1.483</v>
      </c>
    </row>
    <row r="418" spans="12:22" ht="12.75">
      <c r="L418" s="2">
        <v>81.7</v>
      </c>
      <c r="M418" s="2">
        <v>1.0366</v>
      </c>
      <c r="N418" s="2">
        <v>0.7913</v>
      </c>
      <c r="O418" s="2">
        <v>0.6235</v>
      </c>
      <c r="P418" s="2">
        <v>0.6786</v>
      </c>
      <c r="Q418" s="2">
        <v>0.6739</v>
      </c>
      <c r="R418" s="2">
        <v>0.9046</v>
      </c>
      <c r="S418" s="2">
        <v>0.6487</v>
      </c>
      <c r="T418" s="2">
        <v>0.7913</v>
      </c>
      <c r="U418" s="2">
        <v>1.0366</v>
      </c>
      <c r="V418" s="2">
        <v>1.4822000000000002</v>
      </c>
    </row>
    <row r="419" spans="12:22" ht="12.75">
      <c r="L419" s="2">
        <v>81.8</v>
      </c>
      <c r="M419" s="2">
        <v>1.0356</v>
      </c>
      <c r="N419" s="2">
        <v>0.7907</v>
      </c>
      <c r="O419" s="2">
        <v>0.623</v>
      </c>
      <c r="P419" s="2">
        <v>0.678</v>
      </c>
      <c r="Q419" s="2">
        <v>0.6734</v>
      </c>
      <c r="R419" s="2">
        <v>0.904</v>
      </c>
      <c r="S419" s="2">
        <v>0.6482</v>
      </c>
      <c r="T419" s="2">
        <v>0.7907</v>
      </c>
      <c r="U419" s="2">
        <v>1.0356</v>
      </c>
      <c r="V419" s="2">
        <v>1.4814</v>
      </c>
    </row>
    <row r="420" spans="12:22" ht="12.75">
      <c r="L420" s="2">
        <v>81.9</v>
      </c>
      <c r="M420" s="2">
        <v>1.0348</v>
      </c>
      <c r="N420" s="2">
        <v>0.79005</v>
      </c>
      <c r="O420" s="2">
        <v>0.6279</v>
      </c>
      <c r="P420" s="2">
        <v>0.6774</v>
      </c>
      <c r="Q420" s="2">
        <v>0.6729</v>
      </c>
      <c r="R420" s="2">
        <v>0.9034</v>
      </c>
      <c r="S420" s="2">
        <v>0.6504000000000001</v>
      </c>
      <c r="T420" s="2">
        <v>0.79005</v>
      </c>
      <c r="U420" s="2">
        <v>1.0348</v>
      </c>
      <c r="V420" s="2">
        <v>1.4806000000000001</v>
      </c>
    </row>
    <row r="421" spans="12:22" ht="12.75">
      <c r="L421" s="2">
        <v>82</v>
      </c>
      <c r="M421" s="2">
        <v>1.034</v>
      </c>
      <c r="N421" s="2">
        <v>0.78945</v>
      </c>
      <c r="O421" s="2">
        <v>0.6219</v>
      </c>
      <c r="P421" s="2">
        <v>16767</v>
      </c>
      <c r="Q421" s="2">
        <v>0.6724</v>
      </c>
      <c r="R421" s="2">
        <v>0.9028</v>
      </c>
      <c r="S421" s="2">
        <v>0.64715</v>
      </c>
      <c r="T421" s="2">
        <v>0.78945</v>
      </c>
      <c r="U421" s="2">
        <v>1.034</v>
      </c>
      <c r="V421" s="2">
        <v>1.4798</v>
      </c>
    </row>
    <row r="422" spans="12:22" ht="12.75">
      <c r="L422" s="2">
        <v>82.1</v>
      </c>
      <c r="M422" s="2">
        <v>1.0328</v>
      </c>
      <c r="N422" s="2">
        <v>0.7889</v>
      </c>
      <c r="O422" s="2">
        <v>0.6214</v>
      </c>
      <c r="P422" s="2">
        <v>0.6761</v>
      </c>
      <c r="Q422" s="2">
        <v>0.6719</v>
      </c>
      <c r="R422" s="2">
        <v>0.9023</v>
      </c>
      <c r="S422" s="2">
        <v>0.64665</v>
      </c>
      <c r="T422" s="2">
        <v>0.7889</v>
      </c>
      <c r="U422" s="2">
        <v>1.0328</v>
      </c>
      <c r="V422" s="2">
        <v>1.479</v>
      </c>
    </row>
    <row r="423" spans="12:22" ht="12.75">
      <c r="L423" s="2">
        <v>82.2</v>
      </c>
      <c r="M423" s="2">
        <v>1.0315999999999999</v>
      </c>
      <c r="N423" s="2">
        <v>0.7883</v>
      </c>
      <c r="O423" s="2">
        <v>0.6209</v>
      </c>
      <c r="P423" s="2">
        <v>0.6755</v>
      </c>
      <c r="Q423" s="2">
        <v>0.6714</v>
      </c>
      <c r="R423" s="2">
        <v>0.9017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ht="12.75">
      <c r="L424" s="2">
        <v>82.3</v>
      </c>
      <c r="M424" s="2">
        <v>1.0306</v>
      </c>
      <c r="N424" s="2">
        <v>0.7877</v>
      </c>
      <c r="O424" s="2">
        <v>0.6203</v>
      </c>
      <c r="P424" s="2">
        <v>0.6749</v>
      </c>
      <c r="Q424" s="2">
        <v>0.6709</v>
      </c>
      <c r="R424" s="2">
        <v>0.9011</v>
      </c>
      <c r="S424" s="2">
        <v>0.6456</v>
      </c>
      <c r="T424" s="2">
        <v>0.7877</v>
      </c>
      <c r="U424" s="2">
        <v>1.0306</v>
      </c>
      <c r="V424" s="2">
        <v>1.4774</v>
      </c>
    </row>
    <row r="425" spans="12:22" ht="12.75">
      <c r="L425" s="2">
        <v>82.4</v>
      </c>
      <c r="M425" s="2">
        <v>1.0297999999999998</v>
      </c>
      <c r="N425" s="2">
        <v>0.7871</v>
      </c>
      <c r="O425" s="2">
        <v>0.6198</v>
      </c>
      <c r="P425" s="2">
        <v>0.6743</v>
      </c>
      <c r="Q425" s="2">
        <v>0.6704</v>
      </c>
      <c r="R425" s="2">
        <v>0.9005</v>
      </c>
      <c r="S425" s="2">
        <v>0.6451</v>
      </c>
      <c r="T425" s="2">
        <v>0.7871</v>
      </c>
      <c r="U425" s="2">
        <v>1.0297999999999998</v>
      </c>
      <c r="V425" s="2">
        <v>1.4766000000000001</v>
      </c>
    </row>
    <row r="426" spans="12:22" ht="12.75">
      <c r="L426" s="2">
        <v>82.5</v>
      </c>
      <c r="M426" s="2">
        <v>1.029</v>
      </c>
      <c r="N426" s="2">
        <v>0.78655</v>
      </c>
      <c r="O426" s="2">
        <v>0.6193</v>
      </c>
      <c r="P426" s="2">
        <v>0.6737</v>
      </c>
      <c r="Q426" s="2">
        <v>0.6699</v>
      </c>
      <c r="R426" s="2">
        <v>0.9</v>
      </c>
      <c r="S426" s="2">
        <v>0.6446000000000001</v>
      </c>
      <c r="T426" s="2">
        <v>0.78655</v>
      </c>
      <c r="U426" s="2">
        <v>1.029</v>
      </c>
      <c r="V426" s="2">
        <v>1.4758</v>
      </c>
    </row>
    <row r="427" spans="12:22" ht="12.75">
      <c r="L427" s="2">
        <v>82.6</v>
      </c>
      <c r="M427" s="2">
        <v>1.0278</v>
      </c>
      <c r="N427" s="2">
        <v>0.78595</v>
      </c>
      <c r="O427" s="2">
        <v>0.6188</v>
      </c>
      <c r="P427" s="2">
        <v>0.6731</v>
      </c>
      <c r="Q427" s="2">
        <v>0.6694</v>
      </c>
      <c r="R427" s="2">
        <v>0.8994</v>
      </c>
      <c r="S427" s="2">
        <v>0.6441</v>
      </c>
      <c r="T427" s="2">
        <v>0.78595</v>
      </c>
      <c r="U427" s="2">
        <v>1.0278</v>
      </c>
      <c r="V427" s="2">
        <v>1.475</v>
      </c>
    </row>
    <row r="428" spans="12:22" ht="12.75">
      <c r="L428" s="2">
        <v>82.7</v>
      </c>
      <c r="M428" s="2">
        <v>1.0266</v>
      </c>
      <c r="N428" s="2">
        <v>0.78535</v>
      </c>
      <c r="O428" s="2">
        <v>0.6183</v>
      </c>
      <c r="P428" s="2">
        <v>0.6725</v>
      </c>
      <c r="Q428" s="2">
        <v>0.6689</v>
      </c>
      <c r="R428" s="2">
        <v>0.8988</v>
      </c>
      <c r="S428" s="2">
        <v>0.6436</v>
      </c>
      <c r="T428" s="2">
        <v>0.78535</v>
      </c>
      <c r="U428" s="2">
        <v>1.0266</v>
      </c>
      <c r="V428" s="2">
        <v>1.4742000000000002</v>
      </c>
    </row>
    <row r="429" spans="12:22" ht="12.75">
      <c r="L429" s="2">
        <v>82.8</v>
      </c>
      <c r="M429" s="2">
        <v>1.0256</v>
      </c>
      <c r="N429" s="2">
        <v>0.7848</v>
      </c>
      <c r="O429" s="2">
        <v>0.6177</v>
      </c>
      <c r="P429" s="2">
        <v>0.6719</v>
      </c>
      <c r="Q429" s="2">
        <v>0.6685</v>
      </c>
      <c r="R429" s="2">
        <v>0.8983</v>
      </c>
      <c r="S429" s="2">
        <v>0.6431</v>
      </c>
      <c r="T429" s="2">
        <v>0.7848</v>
      </c>
      <c r="U429" s="2">
        <v>1.0256</v>
      </c>
      <c r="V429" s="2">
        <v>1.4734</v>
      </c>
    </row>
    <row r="430" spans="12:22" ht="12.75">
      <c r="L430" s="2">
        <v>82.9</v>
      </c>
      <c r="M430" s="2">
        <v>1.0248</v>
      </c>
      <c r="N430" s="2">
        <v>0.7842</v>
      </c>
      <c r="O430" s="2">
        <v>0.6224</v>
      </c>
      <c r="P430" s="2">
        <v>0.6713</v>
      </c>
      <c r="Q430" s="2">
        <v>0.668</v>
      </c>
      <c r="R430" s="2">
        <v>0.8977</v>
      </c>
      <c r="S430" s="2">
        <v>0.6452</v>
      </c>
      <c r="T430" s="2">
        <v>0.7842</v>
      </c>
      <c r="U430" s="2">
        <v>1.0248</v>
      </c>
      <c r="V430" s="2">
        <v>1.4726000000000001</v>
      </c>
    </row>
    <row r="431" spans="12:22" ht="12.75">
      <c r="L431" s="2">
        <v>83</v>
      </c>
      <c r="M431" s="2">
        <v>1.024</v>
      </c>
      <c r="N431" s="2">
        <v>0.78365</v>
      </c>
      <c r="O431" s="2">
        <v>0.6167</v>
      </c>
      <c r="P431" s="2">
        <v>0.6707</v>
      </c>
      <c r="Q431" s="2">
        <v>0.6675</v>
      </c>
      <c r="R431" s="2">
        <v>0.8972</v>
      </c>
      <c r="S431" s="2">
        <v>0.6421</v>
      </c>
      <c r="T431" s="2">
        <v>0.78365</v>
      </c>
      <c r="U431" s="2">
        <v>1.024</v>
      </c>
      <c r="V431" s="2">
        <v>1.4718</v>
      </c>
    </row>
    <row r="432" spans="12:22" ht="12.75">
      <c r="L432" s="2">
        <v>83.1</v>
      </c>
      <c r="M432" s="2">
        <v>1.0232</v>
      </c>
      <c r="N432" s="2">
        <v>0.78305</v>
      </c>
      <c r="O432" s="2">
        <v>0.6162</v>
      </c>
      <c r="P432" s="2">
        <v>0.6701</v>
      </c>
      <c r="Q432" s="2">
        <v>0.667</v>
      </c>
      <c r="R432" s="2">
        <v>0.8966</v>
      </c>
      <c r="S432" s="2">
        <v>0.6416</v>
      </c>
      <c r="T432" s="2">
        <v>0.78305</v>
      </c>
      <c r="U432" s="2">
        <v>1.0232</v>
      </c>
      <c r="V432" s="2">
        <v>1.471</v>
      </c>
    </row>
    <row r="433" spans="12:22" ht="12.75">
      <c r="L433" s="2">
        <v>83.2</v>
      </c>
      <c r="M433" s="2">
        <v>1.0224</v>
      </c>
      <c r="N433" s="2">
        <v>0.7825</v>
      </c>
      <c r="O433" s="2">
        <v>0.6157</v>
      </c>
      <c r="P433" s="2">
        <v>0.6695</v>
      </c>
      <c r="Q433" s="2">
        <v>0.6666</v>
      </c>
      <c r="R433" s="2">
        <v>0.8961</v>
      </c>
      <c r="S433" s="2">
        <v>0.64115</v>
      </c>
      <c r="T433" s="2">
        <v>0.7825</v>
      </c>
      <c r="U433" s="2">
        <v>1.0224</v>
      </c>
      <c r="V433" s="2">
        <v>1.4702000000000002</v>
      </c>
    </row>
    <row r="434" spans="12:22" ht="12.75">
      <c r="L434" s="2">
        <v>83.3</v>
      </c>
      <c r="M434" s="2">
        <v>1.0214</v>
      </c>
      <c r="N434" s="2">
        <v>0.7819</v>
      </c>
      <c r="O434" s="2">
        <v>0.6152</v>
      </c>
      <c r="P434" s="2">
        <v>0.6689</v>
      </c>
      <c r="Q434" s="2">
        <v>0.6661</v>
      </c>
      <c r="R434" s="2">
        <v>0.8955</v>
      </c>
      <c r="S434" s="2">
        <v>0.6406499999999999</v>
      </c>
      <c r="T434" s="2">
        <v>0.7819</v>
      </c>
      <c r="U434" s="2">
        <v>1.0214</v>
      </c>
      <c r="V434" s="2">
        <v>1.4694</v>
      </c>
    </row>
    <row r="435" spans="12:22" ht="12.75">
      <c r="L435" s="2">
        <v>83.4</v>
      </c>
      <c r="M435" s="2">
        <v>1.0202</v>
      </c>
      <c r="N435" s="2">
        <v>0.78135</v>
      </c>
      <c r="O435" s="2">
        <v>0.6147</v>
      </c>
      <c r="P435" s="2">
        <v>0.6683</v>
      </c>
      <c r="Q435" s="2">
        <v>0.6656</v>
      </c>
      <c r="R435" s="2">
        <v>0.895</v>
      </c>
      <c r="S435" s="2">
        <v>0.64015</v>
      </c>
      <c r="T435" s="2">
        <v>0.78135</v>
      </c>
      <c r="U435" s="2">
        <v>1.0202</v>
      </c>
      <c r="V435" s="2">
        <v>1.4684000000000001</v>
      </c>
    </row>
    <row r="436" spans="12:22" ht="12.75">
      <c r="L436" s="2">
        <v>83.5</v>
      </c>
      <c r="M436" s="2">
        <v>1.019</v>
      </c>
      <c r="N436" s="2">
        <v>0.78075</v>
      </c>
      <c r="O436" s="2">
        <v>0.6142</v>
      </c>
      <c r="P436" s="2">
        <v>0.6677</v>
      </c>
      <c r="Q436" s="2">
        <v>0.6651</v>
      </c>
      <c r="R436" s="2">
        <v>0.8944</v>
      </c>
      <c r="S436" s="2">
        <v>0.63965</v>
      </c>
      <c r="T436" s="2">
        <v>0.78075</v>
      </c>
      <c r="U436" s="2">
        <v>1.019</v>
      </c>
      <c r="V436" s="2">
        <v>1.4672</v>
      </c>
    </row>
    <row r="437" spans="12:22" ht="12.75">
      <c r="L437" s="2">
        <v>83.6</v>
      </c>
      <c r="M437" s="2">
        <v>1.0182</v>
      </c>
      <c r="N437" s="2">
        <v>0.7802</v>
      </c>
      <c r="O437" s="2">
        <v>0.6137</v>
      </c>
      <c r="P437" s="2">
        <v>0.6671</v>
      </c>
      <c r="Q437" s="2">
        <v>0.6647</v>
      </c>
      <c r="R437" s="2">
        <v>0.8939</v>
      </c>
      <c r="S437" s="2">
        <v>0.6392</v>
      </c>
      <c r="T437" s="2">
        <v>0.7802</v>
      </c>
      <c r="U437" s="2">
        <v>1.0182</v>
      </c>
      <c r="V437" s="2">
        <v>1.466</v>
      </c>
    </row>
    <row r="438" spans="12:22" ht="12.75">
      <c r="L438" s="2">
        <v>83.7</v>
      </c>
      <c r="M438" s="2">
        <v>1.0173999999999999</v>
      </c>
      <c r="N438" s="2">
        <v>0.7796</v>
      </c>
      <c r="O438" s="2">
        <v>0.6132</v>
      </c>
      <c r="P438" s="2">
        <v>0.6665</v>
      </c>
      <c r="Q438" s="2">
        <v>0.6642</v>
      </c>
      <c r="R438" s="2">
        <v>0.8933</v>
      </c>
      <c r="S438" s="2">
        <v>0.6387</v>
      </c>
      <c r="T438" s="2">
        <v>0.7796</v>
      </c>
      <c r="U438" s="2">
        <v>1.0173999999999999</v>
      </c>
      <c r="V438" s="2">
        <v>1.4652</v>
      </c>
    </row>
    <row r="439" spans="12:22" ht="12.75">
      <c r="L439" s="2">
        <v>83.8</v>
      </c>
      <c r="M439" s="2">
        <v>1.0166</v>
      </c>
      <c r="N439" s="2">
        <v>0.77905</v>
      </c>
      <c r="O439" s="2">
        <v>0.6127</v>
      </c>
      <c r="P439" s="2">
        <v>0.6659</v>
      </c>
      <c r="Q439" s="2">
        <v>0.6637</v>
      </c>
      <c r="R439" s="2">
        <v>0.8928</v>
      </c>
      <c r="S439" s="2">
        <v>0.6382</v>
      </c>
      <c r="T439" s="2">
        <v>0.77905</v>
      </c>
      <c r="U439" s="2">
        <v>1.0166</v>
      </c>
      <c r="V439" s="2">
        <v>1.4644</v>
      </c>
    </row>
    <row r="440" spans="12:22" ht="12.75">
      <c r="L440" s="2">
        <v>83.9</v>
      </c>
      <c r="M440" s="2">
        <v>1.0157999999999998</v>
      </c>
      <c r="N440" s="2">
        <v>0.77855</v>
      </c>
      <c r="O440" s="2">
        <v>0.6172</v>
      </c>
      <c r="P440" s="2">
        <v>0.6653</v>
      </c>
      <c r="Q440" s="2">
        <v>0.6633</v>
      </c>
      <c r="R440" s="2">
        <v>0.8923</v>
      </c>
      <c r="S440" s="2">
        <v>0.64025</v>
      </c>
      <c r="T440" s="2">
        <v>0.77855</v>
      </c>
      <c r="U440" s="2">
        <v>1.0157999999999998</v>
      </c>
      <c r="V440" s="2">
        <v>1.4636</v>
      </c>
    </row>
    <row r="441" spans="12:22" ht="12.75">
      <c r="L441" s="2">
        <v>84</v>
      </c>
      <c r="M441" s="2">
        <v>1.015</v>
      </c>
      <c r="N441" s="2">
        <v>0.77795</v>
      </c>
      <c r="O441" s="2">
        <v>0.6117</v>
      </c>
      <c r="P441" s="2">
        <v>0.6648</v>
      </c>
      <c r="Q441" s="2">
        <v>0.6628</v>
      </c>
      <c r="R441" s="2">
        <v>0.8917</v>
      </c>
      <c r="S441" s="2">
        <v>0.63725</v>
      </c>
      <c r="T441" s="2">
        <v>0.77795</v>
      </c>
      <c r="U441" s="2">
        <v>1.015</v>
      </c>
      <c r="V441" s="2">
        <v>1.4627999999999999</v>
      </c>
    </row>
    <row r="442" spans="12:22" ht="12.75">
      <c r="L442" s="2">
        <v>84.1</v>
      </c>
      <c r="M442" s="2">
        <v>1.0142</v>
      </c>
      <c r="N442" s="2">
        <v>0.7774</v>
      </c>
      <c r="O442" s="2">
        <v>0.6112</v>
      </c>
      <c r="P442" s="2">
        <v>0.6642</v>
      </c>
      <c r="Q442" s="2">
        <v>0.6624</v>
      </c>
      <c r="R442" s="2">
        <v>0.8912</v>
      </c>
      <c r="S442" s="2">
        <v>0.6368</v>
      </c>
      <c r="T442" s="2">
        <v>0.7774</v>
      </c>
      <c r="U442" s="2">
        <v>1.0142</v>
      </c>
      <c r="V442" s="2">
        <v>1.462</v>
      </c>
    </row>
    <row r="443" spans="12:22" ht="12.75">
      <c r="L443" s="2">
        <v>84.2</v>
      </c>
      <c r="M443" s="2">
        <v>1.0133999999999999</v>
      </c>
      <c r="N443" s="2">
        <v>0.77685</v>
      </c>
      <c r="O443" s="2">
        <v>0.6107</v>
      </c>
      <c r="P443" s="2">
        <v>0.6636</v>
      </c>
      <c r="Q443" s="2">
        <v>0.6619</v>
      </c>
      <c r="R443" s="2">
        <v>0.8907</v>
      </c>
      <c r="S443" s="2">
        <v>0.6363000000000001</v>
      </c>
      <c r="T443" s="2">
        <v>0.77685</v>
      </c>
      <c r="U443" s="2">
        <v>1.0133999999999999</v>
      </c>
      <c r="V443" s="2">
        <v>1.4612</v>
      </c>
    </row>
    <row r="444" spans="12:22" ht="12.75">
      <c r="L444" s="2">
        <v>84.3</v>
      </c>
      <c r="M444" s="2">
        <v>1.0126</v>
      </c>
      <c r="N444" s="2">
        <v>0.7763</v>
      </c>
      <c r="O444" s="2">
        <v>0.6102</v>
      </c>
      <c r="P444" s="2">
        <v>0.663</v>
      </c>
      <c r="Q444" s="2">
        <v>0.6615</v>
      </c>
      <c r="R444" s="2">
        <v>0.8902</v>
      </c>
      <c r="S444" s="2">
        <v>0.63585</v>
      </c>
      <c r="T444" s="2">
        <v>0.7763</v>
      </c>
      <c r="U444" s="2">
        <v>1.0126</v>
      </c>
      <c r="V444" s="2">
        <v>1.4604</v>
      </c>
    </row>
    <row r="445" spans="12:22" ht="12.75">
      <c r="L445" s="2">
        <v>84.4</v>
      </c>
      <c r="M445" s="2">
        <v>1.0117999999999998</v>
      </c>
      <c r="N445" s="2">
        <v>0.7757</v>
      </c>
      <c r="O445" s="2">
        <v>0.6098</v>
      </c>
      <c r="P445" s="2">
        <v>0.6624</v>
      </c>
      <c r="Q445" s="2">
        <v>0.661</v>
      </c>
      <c r="R445" s="2">
        <v>0.8896</v>
      </c>
      <c r="S445" s="2">
        <v>0.6354</v>
      </c>
      <c r="T445" s="2">
        <v>0.7757</v>
      </c>
      <c r="U445" s="2">
        <v>1.0117999999999998</v>
      </c>
      <c r="V445" s="2">
        <v>1.4594</v>
      </c>
    </row>
    <row r="446" spans="12:22" ht="12.75">
      <c r="L446" s="2">
        <v>84.5</v>
      </c>
      <c r="M446" s="2">
        <v>1.011</v>
      </c>
      <c r="N446" s="2">
        <v>0.77515</v>
      </c>
      <c r="O446" s="2">
        <v>0.6093</v>
      </c>
      <c r="P446" s="2">
        <v>0.6618</v>
      </c>
      <c r="Q446" s="2">
        <v>0.6606</v>
      </c>
      <c r="R446" s="2">
        <v>0.8891</v>
      </c>
      <c r="S446" s="2">
        <v>0.6349499999999999</v>
      </c>
      <c r="T446" s="2">
        <v>0.77515</v>
      </c>
      <c r="U446" s="2">
        <v>1.011</v>
      </c>
      <c r="V446" s="2">
        <v>1.4582</v>
      </c>
    </row>
    <row r="447" spans="12:22" ht="12.75">
      <c r="L447" s="2">
        <v>84.6</v>
      </c>
      <c r="M447" s="2">
        <v>1.0098</v>
      </c>
      <c r="N447" s="2">
        <v>0.77465</v>
      </c>
      <c r="O447" s="2">
        <v>0.6088</v>
      </c>
      <c r="P447" s="2">
        <v>0.6612</v>
      </c>
      <c r="Q447" s="2">
        <v>0.6601</v>
      </c>
      <c r="R447" s="2">
        <v>0.8886</v>
      </c>
      <c r="S447" s="2">
        <v>0.63445</v>
      </c>
      <c r="T447" s="2">
        <v>0.77465</v>
      </c>
      <c r="U447" s="2">
        <v>1.0098</v>
      </c>
      <c r="V447" s="2">
        <v>1.457</v>
      </c>
    </row>
    <row r="448" spans="12:22" ht="12.75">
      <c r="L448" s="2">
        <v>84.7</v>
      </c>
      <c r="M448" s="2">
        <v>1.0086</v>
      </c>
      <c r="N448" s="2">
        <v>0.7741</v>
      </c>
      <c r="O448" s="2">
        <v>0.6083</v>
      </c>
      <c r="P448" s="2">
        <v>0.6607</v>
      </c>
      <c r="Q448" s="2">
        <v>0.6597</v>
      </c>
      <c r="R448" s="2">
        <v>0.8881</v>
      </c>
      <c r="S448" s="2">
        <v>0.6339999999999999</v>
      </c>
      <c r="T448" s="2">
        <v>0.7741</v>
      </c>
      <c r="U448" s="2">
        <v>1.0086</v>
      </c>
      <c r="V448" s="2">
        <v>1.4562000000000002</v>
      </c>
    </row>
    <row r="449" spans="12:22" ht="12.75">
      <c r="L449" s="2">
        <v>84.8</v>
      </c>
      <c r="M449" s="2">
        <v>1.0076</v>
      </c>
      <c r="N449" s="2">
        <v>0.77355</v>
      </c>
      <c r="O449" s="2">
        <v>0.6078</v>
      </c>
      <c r="P449" s="2">
        <v>0.6601</v>
      </c>
      <c r="Q449" s="2">
        <v>0.6592</v>
      </c>
      <c r="R449" s="2">
        <v>0.8876</v>
      </c>
      <c r="S449" s="2">
        <v>0.6335</v>
      </c>
      <c r="T449" s="2">
        <v>0.77355</v>
      </c>
      <c r="U449" s="2">
        <v>1.0076</v>
      </c>
      <c r="V449" s="2">
        <v>1.4554</v>
      </c>
    </row>
    <row r="450" spans="12:22" ht="12.75">
      <c r="L450" s="2">
        <v>84.9</v>
      </c>
      <c r="M450" s="2">
        <v>1.0068</v>
      </c>
      <c r="N450" s="2">
        <v>0.773</v>
      </c>
      <c r="O450" s="2">
        <v>0.6122</v>
      </c>
      <c r="P450" s="2">
        <v>0.6595</v>
      </c>
      <c r="Q450" s="2">
        <v>0.6588</v>
      </c>
      <c r="R450" s="2">
        <v>0.8871</v>
      </c>
      <c r="S450" s="2">
        <v>0.6355</v>
      </c>
      <c r="T450" s="2">
        <v>0.773</v>
      </c>
      <c r="U450" s="2">
        <v>1.0068</v>
      </c>
      <c r="V450" s="2">
        <v>1.4546000000000001</v>
      </c>
    </row>
    <row r="451" spans="12:22" ht="12.75">
      <c r="L451" s="2">
        <v>85</v>
      </c>
      <c r="M451" s="2">
        <v>1.006</v>
      </c>
      <c r="N451" s="2">
        <v>0.77245</v>
      </c>
      <c r="O451" s="2">
        <v>0.6069</v>
      </c>
      <c r="P451" s="2">
        <v>0.6589</v>
      </c>
      <c r="Q451" s="2">
        <v>0.6583</v>
      </c>
      <c r="R451" s="2">
        <v>0.8866</v>
      </c>
      <c r="S451" s="2">
        <v>0.6326</v>
      </c>
      <c r="T451" s="2">
        <v>0.77245</v>
      </c>
      <c r="U451" s="2">
        <v>1.006</v>
      </c>
      <c r="V451" s="2">
        <v>1.4538</v>
      </c>
    </row>
    <row r="452" spans="12:22" ht="12.75">
      <c r="L452" s="2">
        <v>85.1</v>
      </c>
      <c r="M452" s="2">
        <v>1.0052</v>
      </c>
      <c r="N452" s="2">
        <v>0.77195</v>
      </c>
      <c r="O452" s="2">
        <v>0.6064</v>
      </c>
      <c r="P452" s="2">
        <v>0.6583</v>
      </c>
      <c r="Q452" s="2">
        <v>0.6579</v>
      </c>
      <c r="R452" s="2">
        <v>0.8861</v>
      </c>
      <c r="S452" s="2">
        <v>0.63215</v>
      </c>
      <c r="T452" s="2">
        <v>0.77195</v>
      </c>
      <c r="U452" s="2">
        <v>1.0052</v>
      </c>
      <c r="V452" s="2">
        <v>1.453</v>
      </c>
    </row>
    <row r="453" spans="12:22" ht="12.75">
      <c r="L453" s="2">
        <v>85.2</v>
      </c>
      <c r="M453" s="2">
        <v>1.0044</v>
      </c>
      <c r="N453" s="2">
        <v>0.7714</v>
      </c>
      <c r="O453" s="2">
        <v>0.6059</v>
      </c>
      <c r="P453" s="2">
        <v>0.6578</v>
      </c>
      <c r="Q453" s="2">
        <v>0.6575</v>
      </c>
      <c r="R453" s="2">
        <v>0.8856</v>
      </c>
      <c r="S453" s="2">
        <v>0.6316999999999999</v>
      </c>
      <c r="T453" s="2">
        <v>0.7714</v>
      </c>
      <c r="U453" s="2">
        <v>1.0044</v>
      </c>
      <c r="V453" s="2">
        <v>1.4522000000000002</v>
      </c>
    </row>
    <row r="454" spans="12:22" ht="12.75">
      <c r="L454" s="2">
        <v>85.3</v>
      </c>
      <c r="M454" s="2">
        <v>1.0036</v>
      </c>
      <c r="N454" s="2">
        <v>0.77085</v>
      </c>
      <c r="O454" s="2">
        <v>0.6055</v>
      </c>
      <c r="P454" s="2">
        <v>0.6572</v>
      </c>
      <c r="Q454" s="2">
        <v>0.657</v>
      </c>
      <c r="R454" s="2">
        <v>0.8851</v>
      </c>
      <c r="S454" s="2">
        <v>0.63125</v>
      </c>
      <c r="T454" s="2">
        <v>0.77085</v>
      </c>
      <c r="U454" s="2">
        <v>1.0036</v>
      </c>
      <c r="V454" s="2">
        <v>1.4514</v>
      </c>
    </row>
    <row r="455" spans="12:22" ht="12.75">
      <c r="L455" s="2">
        <v>85.4</v>
      </c>
      <c r="M455" s="2">
        <v>1.0028</v>
      </c>
      <c r="N455" s="2">
        <v>0.7703</v>
      </c>
      <c r="O455" s="2">
        <v>0.605</v>
      </c>
      <c r="P455" s="2">
        <v>0.6566</v>
      </c>
      <c r="Q455" s="2">
        <v>0.6566</v>
      </c>
      <c r="R455" s="2">
        <v>0.8846</v>
      </c>
      <c r="S455" s="2">
        <v>0.6308</v>
      </c>
      <c r="T455" s="2">
        <v>0.7703</v>
      </c>
      <c r="U455" s="2">
        <v>1.0028</v>
      </c>
      <c r="V455" s="2">
        <v>1.4506000000000001</v>
      </c>
    </row>
    <row r="456" spans="12:22" ht="12.75">
      <c r="L456" s="2">
        <v>85.5</v>
      </c>
      <c r="M456" s="2">
        <v>1.002</v>
      </c>
      <c r="N456" s="2">
        <v>0.7698</v>
      </c>
      <c r="O456" s="2">
        <v>0.6045</v>
      </c>
      <c r="P456" s="2">
        <v>0.656</v>
      </c>
      <c r="Q456" s="2">
        <v>0.6562</v>
      </c>
      <c r="R456" s="2">
        <v>0.8841</v>
      </c>
      <c r="S456" s="2">
        <v>0.63035</v>
      </c>
      <c r="T456" s="2">
        <v>0.7698</v>
      </c>
      <c r="U456" s="2">
        <v>1.002</v>
      </c>
      <c r="V456" s="2">
        <v>1.4498</v>
      </c>
    </row>
    <row r="457" spans="12:22" ht="12.75">
      <c r="L457" s="2">
        <v>85.6</v>
      </c>
      <c r="M457" s="2">
        <v>1.0012</v>
      </c>
      <c r="N457" s="2">
        <v>0.76925</v>
      </c>
      <c r="O457" s="2">
        <v>0.6041</v>
      </c>
      <c r="P457" s="2">
        <v>0.6555</v>
      </c>
      <c r="Q457" s="2">
        <v>0.6557</v>
      </c>
      <c r="R457" s="2">
        <v>0.8836</v>
      </c>
      <c r="S457" s="2">
        <v>0.6298999999999999</v>
      </c>
      <c r="T457" s="2">
        <v>0.76925</v>
      </c>
      <c r="U457" s="2">
        <v>1.0012</v>
      </c>
      <c r="V457" s="2">
        <v>1.449</v>
      </c>
    </row>
    <row r="458" spans="12:22" ht="12.75">
      <c r="L458" s="2">
        <v>85.7</v>
      </c>
      <c r="M458" s="2">
        <v>1.0004</v>
      </c>
      <c r="N458" s="2">
        <v>0.7687</v>
      </c>
      <c r="O458" s="2">
        <v>0.6036</v>
      </c>
      <c r="P458" s="2">
        <v>0.6549</v>
      </c>
      <c r="Q458" s="2">
        <v>0.6553</v>
      </c>
      <c r="R458" s="2">
        <v>0.8831</v>
      </c>
      <c r="S458" s="2">
        <v>0.6294500000000001</v>
      </c>
      <c r="T458" s="2">
        <v>0.7687</v>
      </c>
      <c r="U458" s="2">
        <v>1.0004</v>
      </c>
      <c r="V458" s="2">
        <v>1.4482000000000002</v>
      </c>
    </row>
    <row r="459" spans="12:22" ht="12.75">
      <c r="L459" s="2">
        <v>85.8</v>
      </c>
      <c r="M459" s="2">
        <v>0.9996</v>
      </c>
      <c r="N459" s="2">
        <v>0.7682</v>
      </c>
      <c r="O459" s="2">
        <v>0.6031</v>
      </c>
      <c r="P459" s="2">
        <v>0.6543</v>
      </c>
      <c r="Q459" s="2">
        <v>0.6549</v>
      </c>
      <c r="R459" s="2">
        <v>0.8826</v>
      </c>
      <c r="S459" s="2">
        <v>0.629</v>
      </c>
      <c r="T459" s="2">
        <v>0.7682</v>
      </c>
      <c r="U459" s="2">
        <v>0.9996</v>
      </c>
      <c r="V459" s="2">
        <v>1.4474</v>
      </c>
    </row>
    <row r="460" spans="12:22" ht="12.75">
      <c r="L460" s="2">
        <v>85.9</v>
      </c>
      <c r="M460" s="2">
        <v>0.9988</v>
      </c>
      <c r="N460" s="2">
        <v>0.76765</v>
      </c>
      <c r="O460" s="2">
        <v>0.6074</v>
      </c>
      <c r="P460" s="2">
        <v>0.6538</v>
      </c>
      <c r="Q460" s="2">
        <v>0.6545</v>
      </c>
      <c r="R460" s="2">
        <v>0.8821</v>
      </c>
      <c r="S460" s="2">
        <v>0.63095</v>
      </c>
      <c r="T460" s="2">
        <v>0.76765</v>
      </c>
      <c r="U460" s="2">
        <v>0.9988</v>
      </c>
      <c r="V460" s="2">
        <v>1.4466</v>
      </c>
    </row>
    <row r="461" spans="12:22" ht="12.75">
      <c r="L461" s="2">
        <v>86</v>
      </c>
      <c r="M461" s="2">
        <v>0.998</v>
      </c>
      <c r="N461" s="2">
        <v>0.7671</v>
      </c>
      <c r="O461" s="2">
        <v>0.6022</v>
      </c>
      <c r="P461" s="2">
        <v>0.6532</v>
      </c>
      <c r="Q461" s="2">
        <v>0.654</v>
      </c>
      <c r="R461" s="2">
        <v>0.8816</v>
      </c>
      <c r="S461" s="2">
        <v>0.6281</v>
      </c>
      <c r="T461" s="2">
        <v>0.7671</v>
      </c>
      <c r="U461" s="2">
        <v>0.998</v>
      </c>
      <c r="V461" s="2">
        <v>1.4458</v>
      </c>
    </row>
    <row r="462" spans="12:22" ht="12.75">
      <c r="L462" s="2">
        <v>86.1</v>
      </c>
      <c r="M462" s="2">
        <v>0.9972</v>
      </c>
      <c r="N462" s="2">
        <v>0.7666</v>
      </c>
      <c r="O462" s="2">
        <v>0.6018</v>
      </c>
      <c r="P462" s="2">
        <v>0.6526</v>
      </c>
      <c r="Q462" s="2">
        <v>0.6536</v>
      </c>
      <c r="R462" s="2">
        <v>0.8811</v>
      </c>
      <c r="S462" s="2">
        <v>0.6276999999999999</v>
      </c>
      <c r="T462" s="2">
        <v>0.7666</v>
      </c>
      <c r="U462" s="2">
        <v>0.9972</v>
      </c>
      <c r="V462" s="2">
        <v>1.445</v>
      </c>
    </row>
    <row r="463" spans="12:22" ht="12.75">
      <c r="L463" s="2">
        <v>86.2</v>
      </c>
      <c r="M463" s="2">
        <v>0.9964</v>
      </c>
      <c r="N463" s="2">
        <v>0.7661</v>
      </c>
      <c r="O463" s="2">
        <v>0.6013</v>
      </c>
      <c r="P463" s="2">
        <v>0.6521</v>
      </c>
      <c r="Q463" s="2">
        <v>0.6532</v>
      </c>
      <c r="R463" s="2">
        <v>0.8807</v>
      </c>
      <c r="S463" s="2">
        <v>0.62725</v>
      </c>
      <c r="T463" s="2">
        <v>0.7661</v>
      </c>
      <c r="U463" s="2">
        <v>0.9964</v>
      </c>
      <c r="V463" s="2">
        <v>1.4442000000000002</v>
      </c>
    </row>
    <row r="464" spans="12:22" ht="12.75">
      <c r="L464" s="2">
        <v>86.3</v>
      </c>
      <c r="M464" s="2">
        <v>0.9956</v>
      </c>
      <c r="N464" s="2">
        <v>0.76555</v>
      </c>
      <c r="O464" s="2">
        <v>0.6009</v>
      </c>
      <c r="P464" s="2">
        <v>0.6515</v>
      </c>
      <c r="Q464" s="2">
        <v>0.6528</v>
      </c>
      <c r="R464" s="2">
        <v>0.8802</v>
      </c>
      <c r="S464" s="2">
        <v>0.62685</v>
      </c>
      <c r="T464" s="2">
        <v>0.76555</v>
      </c>
      <c r="U464" s="2">
        <v>0.9956</v>
      </c>
      <c r="V464" s="2">
        <v>1.4434</v>
      </c>
    </row>
    <row r="465" spans="12:22" ht="12.75">
      <c r="L465" s="2">
        <v>86.4</v>
      </c>
      <c r="M465" s="2">
        <v>0.9948</v>
      </c>
      <c r="N465" s="2">
        <v>0.76505</v>
      </c>
      <c r="O465" s="2">
        <v>0.6004</v>
      </c>
      <c r="P465" s="2">
        <v>0.6509</v>
      </c>
      <c r="Q465" s="2">
        <v>0.6523</v>
      </c>
      <c r="R465" s="2">
        <v>0.8797</v>
      </c>
      <c r="S465" s="2">
        <v>0.62635</v>
      </c>
      <c r="T465" s="2">
        <v>0.76505</v>
      </c>
      <c r="U465" s="2">
        <v>0.9948</v>
      </c>
      <c r="V465" s="2">
        <v>1.4428</v>
      </c>
    </row>
    <row r="466" spans="12:22" ht="12.75">
      <c r="L466" s="2">
        <v>86.5</v>
      </c>
      <c r="M466" s="2">
        <v>0.994</v>
      </c>
      <c r="N466" s="2">
        <v>0.7645</v>
      </c>
      <c r="O466" s="2">
        <v>0.6</v>
      </c>
      <c r="P466" s="2">
        <v>0.6504</v>
      </c>
      <c r="Q466" s="2">
        <v>0.6519</v>
      </c>
      <c r="R466" s="2">
        <v>0.8792</v>
      </c>
      <c r="S466" s="2">
        <v>0.62595</v>
      </c>
      <c r="T466" s="2">
        <v>0.7645</v>
      </c>
      <c r="U466" s="2">
        <v>0.994</v>
      </c>
      <c r="V466" s="2">
        <v>1.4424</v>
      </c>
    </row>
    <row r="467" spans="12:22" ht="12.75">
      <c r="L467" s="2">
        <v>86.6</v>
      </c>
      <c r="M467" s="2">
        <v>0.9932</v>
      </c>
      <c r="N467" s="2">
        <v>0.764</v>
      </c>
      <c r="O467" s="2">
        <v>0.5995</v>
      </c>
      <c r="P467" s="2">
        <v>0.6498</v>
      </c>
      <c r="Q467" s="2">
        <v>0.6515</v>
      </c>
      <c r="R467" s="2">
        <v>0.8788</v>
      </c>
      <c r="S467" s="2">
        <v>0.6255</v>
      </c>
      <c r="T467" s="2">
        <v>0.764</v>
      </c>
      <c r="U467" s="2">
        <v>0.9932</v>
      </c>
      <c r="V467" s="2">
        <v>1.442</v>
      </c>
    </row>
    <row r="468" spans="12:22" ht="12.75">
      <c r="L468" s="2">
        <v>86.7</v>
      </c>
      <c r="M468" s="2">
        <v>0.9924</v>
      </c>
      <c r="N468" s="2">
        <v>0.7635</v>
      </c>
      <c r="O468" s="2">
        <v>0.5991</v>
      </c>
      <c r="P468" s="2">
        <v>0.6492</v>
      </c>
      <c r="Q468" s="2">
        <v>0.6511</v>
      </c>
      <c r="R468" s="2">
        <v>0.8783</v>
      </c>
      <c r="S468" s="2">
        <v>0.6251</v>
      </c>
      <c r="T468" s="2">
        <v>0.7635</v>
      </c>
      <c r="U468" s="2">
        <v>0.9924</v>
      </c>
      <c r="V468" s="2">
        <v>1.4412</v>
      </c>
    </row>
    <row r="469" spans="12:22" ht="12.75">
      <c r="L469" s="2">
        <v>86.8</v>
      </c>
      <c r="M469" s="2">
        <v>0.9916</v>
      </c>
      <c r="N469" s="2">
        <v>0.76295</v>
      </c>
      <c r="O469" s="2">
        <v>0.5986</v>
      </c>
      <c r="P469" s="2">
        <v>0.6487</v>
      </c>
      <c r="Q469" s="2">
        <v>0.6507</v>
      </c>
      <c r="R469" s="2">
        <v>0.8778</v>
      </c>
      <c r="S469" s="2">
        <v>0.6246499999999999</v>
      </c>
      <c r="T469" s="2">
        <v>0.76295</v>
      </c>
      <c r="U469" s="2">
        <v>0.9916</v>
      </c>
      <c r="V469" s="2">
        <v>1.4404</v>
      </c>
    </row>
    <row r="470" spans="12:22" ht="12.75">
      <c r="L470" s="2">
        <v>86.9</v>
      </c>
      <c r="M470" s="2">
        <v>0.9908</v>
      </c>
      <c r="N470" s="2">
        <v>0.7625</v>
      </c>
      <c r="O470" s="2">
        <v>0.6027</v>
      </c>
      <c r="P470" s="2">
        <v>0.6481</v>
      </c>
      <c r="Q470" s="2">
        <v>0.6503</v>
      </c>
      <c r="R470" s="2">
        <v>0.8774</v>
      </c>
      <c r="S470" s="2">
        <v>0.6265000000000001</v>
      </c>
      <c r="T470" s="2">
        <v>0.7625</v>
      </c>
      <c r="U470" s="2">
        <v>0.9908</v>
      </c>
      <c r="V470" s="2">
        <v>1.4398</v>
      </c>
    </row>
    <row r="471" spans="12:22" ht="12.75">
      <c r="L471" s="2">
        <v>87</v>
      </c>
      <c r="M471" s="2">
        <v>0.99</v>
      </c>
      <c r="N471" s="2">
        <v>0.76195</v>
      </c>
      <c r="O471" s="2">
        <v>0.5978</v>
      </c>
      <c r="P471" s="2">
        <v>0.6476</v>
      </c>
      <c r="Q471" s="2">
        <v>0.6499</v>
      </c>
      <c r="R471" s="2">
        <v>0.8769</v>
      </c>
      <c r="S471" s="2">
        <v>0.62385</v>
      </c>
      <c r="T471" s="2">
        <v>0.76195</v>
      </c>
      <c r="U471" s="2">
        <v>0.99</v>
      </c>
      <c r="V471" s="2">
        <v>1.4394</v>
      </c>
    </row>
    <row r="472" spans="12:22" ht="12.75">
      <c r="L472" s="2">
        <v>87.1</v>
      </c>
      <c r="M472" s="2">
        <v>0.9892</v>
      </c>
      <c r="N472" s="2">
        <v>0.76145</v>
      </c>
      <c r="O472" s="2">
        <v>0.5973</v>
      </c>
      <c r="P472" s="2">
        <v>0.647</v>
      </c>
      <c r="Q472" s="2">
        <v>0.6495</v>
      </c>
      <c r="R472" s="2">
        <v>0.8765</v>
      </c>
      <c r="S472" s="2">
        <v>0.6234</v>
      </c>
      <c r="T472" s="2">
        <v>0.76145</v>
      </c>
      <c r="U472" s="2">
        <v>0.9892</v>
      </c>
      <c r="V472" s="2">
        <v>1.439</v>
      </c>
    </row>
    <row r="473" spans="12:22" ht="12.75">
      <c r="L473" s="2">
        <v>87.2</v>
      </c>
      <c r="M473" s="2">
        <v>0.9884</v>
      </c>
      <c r="N473" s="2">
        <v>0.76095</v>
      </c>
      <c r="O473" s="2">
        <v>0.5969</v>
      </c>
      <c r="P473" s="2">
        <v>0.6464</v>
      </c>
      <c r="Q473" s="2">
        <v>0.6491</v>
      </c>
      <c r="R473" s="2">
        <v>0.876</v>
      </c>
      <c r="S473" s="2">
        <v>0.623</v>
      </c>
      <c r="T473" s="2">
        <v>0.76095</v>
      </c>
      <c r="U473" s="2">
        <v>0.9884</v>
      </c>
      <c r="V473" s="2">
        <v>1.4382000000000001</v>
      </c>
    </row>
    <row r="474" spans="12:22" ht="12.75">
      <c r="L474" s="2">
        <v>87.3</v>
      </c>
      <c r="M474" s="2">
        <v>0.9878</v>
      </c>
      <c r="N474" s="2">
        <v>0.7604</v>
      </c>
      <c r="O474" s="2">
        <v>0.5965</v>
      </c>
      <c r="P474" s="2">
        <v>0.6459</v>
      </c>
      <c r="Q474" s="2">
        <v>0.6487</v>
      </c>
      <c r="R474" s="2">
        <v>0.8755</v>
      </c>
      <c r="S474" s="2">
        <v>0.6226</v>
      </c>
      <c r="T474" s="2">
        <v>0.7604</v>
      </c>
      <c r="U474" s="2">
        <v>0.9878</v>
      </c>
      <c r="V474" s="2">
        <v>1.4374</v>
      </c>
    </row>
    <row r="475" spans="12:22" ht="12.75">
      <c r="L475" s="2">
        <v>87.4</v>
      </c>
      <c r="M475" s="2">
        <v>0.9873999999999999</v>
      </c>
      <c r="N475" s="2">
        <v>0.75995</v>
      </c>
      <c r="O475" s="2">
        <v>0.596</v>
      </c>
      <c r="P475" s="2">
        <v>0.6453</v>
      </c>
      <c r="Q475" s="2">
        <v>0.6483</v>
      </c>
      <c r="R475" s="2">
        <v>0.8751</v>
      </c>
      <c r="S475" s="2">
        <v>0.62215</v>
      </c>
      <c r="T475" s="2">
        <v>0.75995</v>
      </c>
      <c r="U475" s="2">
        <v>0.9873999999999999</v>
      </c>
      <c r="V475" s="2">
        <v>1.4368</v>
      </c>
    </row>
    <row r="476" spans="12:22" ht="12.75">
      <c r="L476" s="2">
        <v>87.5</v>
      </c>
      <c r="M476" s="2">
        <v>0.987</v>
      </c>
      <c r="N476" s="2">
        <v>0.7594</v>
      </c>
      <c r="O476" s="2">
        <v>0.5956</v>
      </c>
      <c r="P476" s="2">
        <v>0.6448</v>
      </c>
      <c r="Q476" s="2">
        <v>0.6479</v>
      </c>
      <c r="R476" s="2">
        <v>0.8746</v>
      </c>
      <c r="S476" s="2">
        <v>0.62175</v>
      </c>
      <c r="T476" s="2">
        <v>0.7594</v>
      </c>
      <c r="U476" s="2">
        <v>0.987</v>
      </c>
      <c r="V476" s="2">
        <v>1.4364</v>
      </c>
    </row>
    <row r="477" spans="12:22" ht="12.75">
      <c r="L477" s="2">
        <v>87.6</v>
      </c>
      <c r="M477" s="2">
        <v>0.9862</v>
      </c>
      <c r="N477" s="2">
        <v>0.75895</v>
      </c>
      <c r="O477" s="2">
        <v>0.5952</v>
      </c>
      <c r="P477" s="2">
        <v>0.6442</v>
      </c>
      <c r="Q477" s="2">
        <v>0.6475</v>
      </c>
      <c r="R477" s="2">
        <v>0.8742</v>
      </c>
      <c r="S477" s="2">
        <v>0.62135</v>
      </c>
      <c r="T477" s="2">
        <v>0.75895</v>
      </c>
      <c r="U477" s="2">
        <v>0.9862</v>
      </c>
      <c r="V477" s="2">
        <v>1.436</v>
      </c>
    </row>
    <row r="478" spans="12:22" ht="12.75">
      <c r="L478" s="2">
        <v>87.7</v>
      </c>
      <c r="M478" s="2">
        <v>0.9853999999999999</v>
      </c>
      <c r="N478" s="2">
        <v>0.7584</v>
      </c>
      <c r="O478" s="2">
        <v>0.5947</v>
      </c>
      <c r="P478" s="2">
        <v>0.6437</v>
      </c>
      <c r="Q478" s="2">
        <v>0.6471</v>
      </c>
      <c r="R478" s="2">
        <v>0.8737</v>
      </c>
      <c r="S478" s="2">
        <v>0.6209</v>
      </c>
      <c r="T478" s="2">
        <v>0.7584</v>
      </c>
      <c r="U478" s="2">
        <v>0.9853999999999999</v>
      </c>
      <c r="V478" s="2">
        <v>1.4352</v>
      </c>
    </row>
    <row r="479" spans="12:22" ht="12.75">
      <c r="L479" s="2">
        <v>87.8</v>
      </c>
      <c r="M479" s="2">
        <v>0.9846</v>
      </c>
      <c r="N479" s="2">
        <v>0.75795</v>
      </c>
      <c r="O479" s="2">
        <v>0.5943</v>
      </c>
      <c r="P479" s="2">
        <v>0.6431</v>
      </c>
      <c r="Q479" s="2">
        <v>0.6467</v>
      </c>
      <c r="R479" s="2">
        <v>0.8733</v>
      </c>
      <c r="S479" s="2">
        <v>0.6205</v>
      </c>
      <c r="T479" s="2">
        <v>0.75795</v>
      </c>
      <c r="U479" s="2">
        <v>0.9846</v>
      </c>
      <c r="V479" s="2">
        <v>1.4344</v>
      </c>
    </row>
    <row r="480" spans="12:22" ht="12.75">
      <c r="L480" s="2">
        <v>87.9</v>
      </c>
      <c r="M480" s="2">
        <v>0.9838</v>
      </c>
      <c r="N480" s="2">
        <v>0.75745</v>
      </c>
      <c r="O480" s="2">
        <v>0.5982</v>
      </c>
      <c r="P480" s="2">
        <v>0.6426</v>
      </c>
      <c r="Q480" s="2">
        <v>0.6463</v>
      </c>
      <c r="R480" s="2">
        <v>0.8729</v>
      </c>
      <c r="S480" s="2">
        <v>0.62225</v>
      </c>
      <c r="T480" s="2">
        <v>0.75745</v>
      </c>
      <c r="U480" s="2">
        <v>0.9838</v>
      </c>
      <c r="V480" s="2">
        <v>1.4338</v>
      </c>
    </row>
    <row r="481" spans="12:22" ht="12.75">
      <c r="L481" s="2">
        <v>88</v>
      </c>
      <c r="M481" s="2">
        <v>0.983</v>
      </c>
      <c r="N481" s="2">
        <v>0.75695</v>
      </c>
      <c r="O481" s="2">
        <v>0.5935</v>
      </c>
      <c r="P481" s="2">
        <v>0.642</v>
      </c>
      <c r="Q481" s="2">
        <v>0.6459</v>
      </c>
      <c r="R481" s="2">
        <v>0.8724</v>
      </c>
      <c r="S481" s="2">
        <v>0.6197</v>
      </c>
      <c r="T481" s="2">
        <v>0.75695</v>
      </c>
      <c r="U481" s="2">
        <v>0.983</v>
      </c>
      <c r="V481" s="2">
        <v>1.4334</v>
      </c>
    </row>
    <row r="482" spans="12:22" ht="12.75">
      <c r="L482" s="2">
        <v>88.1</v>
      </c>
      <c r="M482" s="2">
        <v>0.9822</v>
      </c>
      <c r="N482" s="2">
        <v>0.75645</v>
      </c>
      <c r="O482" s="2">
        <v>0.593</v>
      </c>
      <c r="P482" s="2">
        <v>0.6415</v>
      </c>
      <c r="Q482" s="2">
        <v>0.6455</v>
      </c>
      <c r="R482" s="2">
        <v>0.872</v>
      </c>
      <c r="S482" s="2">
        <v>0.61925</v>
      </c>
      <c r="T482" s="2">
        <v>0.75645</v>
      </c>
      <c r="U482" s="2">
        <v>0.9822</v>
      </c>
      <c r="V482" s="2">
        <v>1.433</v>
      </c>
    </row>
    <row r="483" spans="12:22" ht="12.75">
      <c r="L483" s="2">
        <v>88.2</v>
      </c>
      <c r="M483" s="2">
        <v>0.9813999999999999</v>
      </c>
      <c r="N483" s="2">
        <v>0.756</v>
      </c>
      <c r="O483" s="2">
        <v>0.5926</v>
      </c>
      <c r="P483" s="2">
        <v>0.6409</v>
      </c>
      <c r="Q483" s="2">
        <v>0.6451</v>
      </c>
      <c r="R483" s="2">
        <v>0.8716</v>
      </c>
      <c r="S483" s="2">
        <v>0.61885</v>
      </c>
      <c r="T483" s="2">
        <v>0.756</v>
      </c>
      <c r="U483" s="2">
        <v>0.9813999999999999</v>
      </c>
      <c r="V483" s="2">
        <v>1.4322000000000001</v>
      </c>
    </row>
    <row r="484" spans="12:22" ht="12.75">
      <c r="L484" s="2">
        <v>88.3</v>
      </c>
      <c r="M484" s="2">
        <v>0.9806</v>
      </c>
      <c r="N484" s="2">
        <v>0.75545</v>
      </c>
      <c r="O484" s="2">
        <v>0.5922</v>
      </c>
      <c r="P484" s="2">
        <v>0.6404</v>
      </c>
      <c r="Q484" s="2">
        <v>0.6447</v>
      </c>
      <c r="R484" s="2">
        <v>0.8711</v>
      </c>
      <c r="S484" s="2">
        <v>0.6184499999999999</v>
      </c>
      <c r="T484" s="2">
        <v>0.75545</v>
      </c>
      <c r="U484" s="2">
        <v>0.9806</v>
      </c>
      <c r="V484" s="2">
        <v>1.4314</v>
      </c>
    </row>
    <row r="485" spans="12:22" ht="12.75">
      <c r="L485" s="2">
        <v>88.4</v>
      </c>
      <c r="M485" s="2">
        <v>0.9798</v>
      </c>
      <c r="N485" s="2">
        <v>0.755</v>
      </c>
      <c r="O485" s="2">
        <v>0.5918</v>
      </c>
      <c r="P485" s="2">
        <v>0.6398</v>
      </c>
      <c r="Q485" s="2">
        <v>0.6444</v>
      </c>
      <c r="R485" s="2">
        <v>0.8707</v>
      </c>
      <c r="S485" s="2">
        <v>0.6181</v>
      </c>
      <c r="T485" s="2">
        <v>0.755</v>
      </c>
      <c r="U485" s="2">
        <v>0.9798</v>
      </c>
      <c r="V485" s="2">
        <v>1.4306</v>
      </c>
    </row>
    <row r="486" spans="12:22" ht="12.75">
      <c r="L486" s="2">
        <v>88.5</v>
      </c>
      <c r="M486" s="2">
        <v>0.979</v>
      </c>
      <c r="N486" s="2">
        <v>0.7545</v>
      </c>
      <c r="O486" s="2">
        <v>0.5914</v>
      </c>
      <c r="P486" s="2">
        <v>0.6393</v>
      </c>
      <c r="Q486" s="2">
        <v>0.644</v>
      </c>
      <c r="R486" s="2">
        <v>0.8703</v>
      </c>
      <c r="S486" s="2">
        <v>0.6177</v>
      </c>
      <c r="T486" s="2">
        <v>0.7545</v>
      </c>
      <c r="U486" s="2">
        <v>0.979</v>
      </c>
      <c r="V486" s="2">
        <v>1.4298</v>
      </c>
    </row>
    <row r="487" spans="12:22" ht="12.75">
      <c r="L487" s="2">
        <v>88.6</v>
      </c>
      <c r="M487" s="2">
        <v>0.9786</v>
      </c>
      <c r="N487" s="2">
        <v>0.754</v>
      </c>
      <c r="O487" s="2">
        <v>0.591</v>
      </c>
      <c r="P487" s="2">
        <v>0.6387</v>
      </c>
      <c r="Q487" s="2">
        <v>0.6436</v>
      </c>
      <c r="R487" s="2">
        <v>0.8698</v>
      </c>
      <c r="S487" s="2">
        <v>0.6173</v>
      </c>
      <c r="T487" s="2">
        <v>0.754</v>
      </c>
      <c r="U487" s="2">
        <v>0.9786</v>
      </c>
      <c r="V487" s="2">
        <v>1.429</v>
      </c>
    </row>
    <row r="488" spans="12:22" ht="12.75">
      <c r="L488" s="2">
        <v>88.7</v>
      </c>
      <c r="M488" s="2">
        <v>0.9782</v>
      </c>
      <c r="N488" s="2">
        <v>0.7535</v>
      </c>
      <c r="O488" s="2">
        <v>0.5905</v>
      </c>
      <c r="P488" s="2">
        <v>0.6382</v>
      </c>
      <c r="Q488" s="2">
        <v>0.6432</v>
      </c>
      <c r="R488" s="2">
        <v>0.8694</v>
      </c>
      <c r="S488" s="2">
        <v>0.61685</v>
      </c>
      <c r="T488" s="2">
        <v>0.7535</v>
      </c>
      <c r="U488" s="2">
        <v>0.9782</v>
      </c>
      <c r="V488" s="2">
        <v>1.4286</v>
      </c>
    </row>
    <row r="489" spans="12:22" ht="12.75">
      <c r="L489" s="2">
        <v>88.8</v>
      </c>
      <c r="M489" s="2">
        <v>0.9776</v>
      </c>
      <c r="N489" s="2">
        <v>0.75305</v>
      </c>
      <c r="O489" s="2">
        <v>0.5901</v>
      </c>
      <c r="P489" s="2">
        <v>0.6376</v>
      </c>
      <c r="Q489" s="2">
        <v>0.6428</v>
      </c>
      <c r="R489" s="2">
        <v>0.869</v>
      </c>
      <c r="S489" s="2">
        <v>0.6164499999999999</v>
      </c>
      <c r="T489" s="2">
        <v>0.75305</v>
      </c>
      <c r="U489" s="2">
        <v>0.9776</v>
      </c>
      <c r="V489" s="2">
        <v>1.4282</v>
      </c>
    </row>
    <row r="490" spans="12:22" ht="12.75">
      <c r="L490" s="2">
        <v>88.9</v>
      </c>
      <c r="M490" s="2">
        <v>0.9768</v>
      </c>
      <c r="N490" s="2">
        <v>0.7526</v>
      </c>
      <c r="O490" s="2">
        <v>0.5939</v>
      </c>
      <c r="P490" s="2">
        <v>0.6371</v>
      </c>
      <c r="Q490" s="2">
        <v>0.6424</v>
      </c>
      <c r="R490" s="2">
        <v>0.8686</v>
      </c>
      <c r="S490" s="2">
        <v>0.61815</v>
      </c>
      <c r="T490" s="2">
        <v>0.7526</v>
      </c>
      <c r="U490" s="2">
        <v>0.9768</v>
      </c>
      <c r="V490" s="2">
        <v>1.4278</v>
      </c>
    </row>
    <row r="491" spans="12:22" ht="12.75">
      <c r="L491" s="2">
        <v>89</v>
      </c>
      <c r="M491" s="2">
        <v>0.976</v>
      </c>
      <c r="N491" s="2">
        <v>0.75205</v>
      </c>
      <c r="O491" s="2">
        <v>0.5893</v>
      </c>
      <c r="P491" s="2">
        <v>0.6366</v>
      </c>
      <c r="Q491" s="2">
        <v>0.6421</v>
      </c>
      <c r="R491" s="2">
        <v>0.8681</v>
      </c>
      <c r="S491" s="2">
        <v>0.6157</v>
      </c>
      <c r="T491" s="2">
        <v>0.75205</v>
      </c>
      <c r="U491" s="2">
        <v>0.976</v>
      </c>
      <c r="V491" s="2">
        <v>1.4274</v>
      </c>
    </row>
    <row r="492" spans="12:22" ht="12.75">
      <c r="L492" s="2">
        <v>89.1</v>
      </c>
      <c r="M492" s="2">
        <v>0.9752</v>
      </c>
      <c r="N492" s="2">
        <v>0.7516</v>
      </c>
      <c r="O492" s="2">
        <v>0.5889</v>
      </c>
      <c r="P492" s="2">
        <v>0.636</v>
      </c>
      <c r="Q492" s="2">
        <v>0.6417</v>
      </c>
      <c r="R492" s="2">
        <v>0.8677</v>
      </c>
      <c r="S492" s="2">
        <v>0.6153</v>
      </c>
      <c r="T492" s="2">
        <v>0.7516</v>
      </c>
      <c r="U492" s="2">
        <v>0.9752</v>
      </c>
      <c r="V492" s="2">
        <v>1.427</v>
      </c>
    </row>
    <row r="493" spans="12:22" ht="12.75">
      <c r="L493" s="2">
        <v>89.2</v>
      </c>
      <c r="M493" s="2">
        <v>0.9743999999999999</v>
      </c>
      <c r="N493" s="2">
        <v>0.75115</v>
      </c>
      <c r="O493" s="2">
        <v>0.5885</v>
      </c>
      <c r="P493" s="2">
        <v>0.6355</v>
      </c>
      <c r="Q493" s="2">
        <v>0.6413</v>
      </c>
      <c r="R493" s="2">
        <v>0.8673</v>
      </c>
      <c r="S493" s="2">
        <v>0.6149</v>
      </c>
      <c r="T493" s="2">
        <v>0.75115</v>
      </c>
      <c r="U493" s="2">
        <v>0.9743999999999999</v>
      </c>
      <c r="V493" s="2">
        <v>1.4262000000000001</v>
      </c>
    </row>
    <row r="494" spans="12:22" ht="12.75">
      <c r="L494" s="2">
        <v>89.3</v>
      </c>
      <c r="M494" s="2">
        <v>0.9736</v>
      </c>
      <c r="N494" s="2">
        <v>0.75065</v>
      </c>
      <c r="O494" s="2">
        <v>0.5881</v>
      </c>
      <c r="P494" s="2">
        <v>0.635</v>
      </c>
      <c r="Q494" s="2">
        <v>0.641</v>
      </c>
      <c r="R494" s="2">
        <v>0.8669</v>
      </c>
      <c r="S494" s="2">
        <v>0.6145499999999999</v>
      </c>
      <c r="T494" s="2">
        <v>0.75065</v>
      </c>
      <c r="U494" s="2">
        <v>0.9736</v>
      </c>
      <c r="V494" s="2">
        <v>1.4254</v>
      </c>
    </row>
    <row r="495" spans="12:22" ht="12.75">
      <c r="L495" s="2">
        <v>89.4</v>
      </c>
      <c r="M495" s="2">
        <v>0.9728</v>
      </c>
      <c r="N495" s="2">
        <v>0.7502</v>
      </c>
      <c r="O495" s="2">
        <v>0.5877</v>
      </c>
      <c r="P495" s="2">
        <v>0.6344</v>
      </c>
      <c r="Q495" s="2">
        <v>0.6406</v>
      </c>
      <c r="R495" s="2">
        <v>0.8665</v>
      </c>
      <c r="S495" s="2">
        <v>0.61415</v>
      </c>
      <c r="T495" s="2">
        <v>0.7502</v>
      </c>
      <c r="U495" s="2">
        <v>0.9728</v>
      </c>
      <c r="V495" s="2">
        <v>1.4248</v>
      </c>
    </row>
    <row r="496" spans="12:22" ht="12.75">
      <c r="L496" s="2">
        <v>89.5</v>
      </c>
      <c r="M496" s="2">
        <v>0.972</v>
      </c>
      <c r="N496" s="2">
        <v>0.7497</v>
      </c>
      <c r="O496" s="2">
        <v>0.5873</v>
      </c>
      <c r="P496" s="2">
        <v>0.6339</v>
      </c>
      <c r="Q496" s="2">
        <v>0.6402</v>
      </c>
      <c r="R496" s="2">
        <v>0.8661</v>
      </c>
      <c r="S496" s="2">
        <v>0.61375</v>
      </c>
      <c r="T496" s="2">
        <v>0.7497</v>
      </c>
      <c r="U496" s="2">
        <v>0.972</v>
      </c>
      <c r="V496" s="2">
        <v>1.4243999999999999</v>
      </c>
    </row>
    <row r="497" spans="12:22" ht="12.75">
      <c r="L497" s="2">
        <v>89.6</v>
      </c>
      <c r="M497" s="2">
        <v>0.9712</v>
      </c>
      <c r="N497" s="2">
        <v>0.74925</v>
      </c>
      <c r="O497" s="2">
        <v>0.5869</v>
      </c>
      <c r="P497" s="2">
        <v>0.6333</v>
      </c>
      <c r="Q497" s="2">
        <v>0.6398</v>
      </c>
      <c r="R497" s="2">
        <v>0.8657</v>
      </c>
      <c r="S497" s="2">
        <v>0.6133500000000001</v>
      </c>
      <c r="T497" s="2">
        <v>0.74925</v>
      </c>
      <c r="U497" s="2">
        <v>0.9712</v>
      </c>
      <c r="V497" s="2">
        <v>1.424</v>
      </c>
    </row>
    <row r="498" spans="12:22" ht="12.75">
      <c r="L498" s="2">
        <v>89.7</v>
      </c>
      <c r="M498" s="2">
        <v>0.9703999999999999</v>
      </c>
      <c r="N498" s="2">
        <v>0.7487</v>
      </c>
      <c r="O498" s="2">
        <v>0.5865</v>
      </c>
      <c r="P498" s="2">
        <v>0.6328</v>
      </c>
      <c r="Q498" s="2">
        <v>0.6395</v>
      </c>
      <c r="R498" s="2">
        <v>0.8653</v>
      </c>
      <c r="S498" s="2">
        <v>0.613</v>
      </c>
      <c r="T498" s="2">
        <v>0.7487</v>
      </c>
      <c r="U498" s="2">
        <v>0.9703999999999999</v>
      </c>
      <c r="V498" s="2">
        <v>1.4232</v>
      </c>
    </row>
    <row r="499" spans="12:22" ht="12.75">
      <c r="L499" s="2">
        <v>89.8</v>
      </c>
      <c r="M499" s="2">
        <v>0.9698</v>
      </c>
      <c r="N499" s="2">
        <v>0.7483</v>
      </c>
      <c r="O499" s="2">
        <v>0.5861</v>
      </c>
      <c r="P499" s="2">
        <v>0.6323</v>
      </c>
      <c r="Q499" s="2">
        <v>0.6391</v>
      </c>
      <c r="R499" s="2">
        <v>0.8649</v>
      </c>
      <c r="S499" s="2">
        <v>0.6126</v>
      </c>
      <c r="T499" s="2">
        <v>0.7483</v>
      </c>
      <c r="U499" s="2">
        <v>0.9698</v>
      </c>
      <c r="V499" s="2">
        <v>1.4223999999999999</v>
      </c>
    </row>
    <row r="500" spans="12:22" ht="12.75">
      <c r="L500" s="2">
        <v>89.9</v>
      </c>
      <c r="M500" s="2">
        <v>0.9693999999999999</v>
      </c>
      <c r="N500" s="2">
        <v>0.74785</v>
      </c>
      <c r="O500" s="2">
        <v>0.5897</v>
      </c>
      <c r="P500" s="2">
        <v>0.6317</v>
      </c>
      <c r="Q500" s="2">
        <v>0.6388</v>
      </c>
      <c r="R500" s="2">
        <v>0.8645</v>
      </c>
      <c r="S500" s="2">
        <v>0.61425</v>
      </c>
      <c r="T500" s="2">
        <v>0.74785</v>
      </c>
      <c r="U500" s="2">
        <v>0.9693999999999999</v>
      </c>
      <c r="V500" s="2">
        <v>1.4216</v>
      </c>
    </row>
    <row r="501" spans="12:22" ht="12.75">
      <c r="L501" s="2">
        <v>90</v>
      </c>
      <c r="M501" s="2">
        <v>0.969</v>
      </c>
      <c r="N501" s="2">
        <v>0.74755</v>
      </c>
      <c r="O501" s="2">
        <v>0.5853</v>
      </c>
      <c r="P501" s="2">
        <v>0.6312</v>
      </c>
      <c r="Q501" s="2">
        <v>0.6384</v>
      </c>
      <c r="R501" s="2">
        <v>0.8641</v>
      </c>
      <c r="S501" s="2">
        <v>0.61185</v>
      </c>
      <c r="T501" s="2">
        <v>0.74755</v>
      </c>
      <c r="U501" s="2">
        <v>0.969</v>
      </c>
      <c r="V501" s="2">
        <v>1.4207999999999998</v>
      </c>
    </row>
    <row r="502" spans="12:22" ht="12.75">
      <c r="L502" s="2">
        <v>90.1</v>
      </c>
      <c r="M502" s="2">
        <v>0.9682</v>
      </c>
      <c r="N502" s="2">
        <v>0.7472</v>
      </c>
      <c r="O502" s="2">
        <v>0.585</v>
      </c>
      <c r="P502" s="2">
        <v>0.631</v>
      </c>
      <c r="Q502" s="2">
        <v>0.638</v>
      </c>
      <c r="R502" s="2">
        <v>0.8637</v>
      </c>
      <c r="S502" s="2">
        <v>0.6114999999999999</v>
      </c>
      <c r="T502" s="2">
        <v>0.7472</v>
      </c>
      <c r="U502" s="2">
        <v>0.9682</v>
      </c>
      <c r="V502" s="2">
        <v>1.42</v>
      </c>
    </row>
    <row r="503" spans="12:22" ht="12.75">
      <c r="L503" s="2">
        <v>90.2</v>
      </c>
      <c r="M503" s="2">
        <v>0.9673999999999999</v>
      </c>
      <c r="N503" s="2">
        <v>0.7468</v>
      </c>
      <c r="O503" s="2">
        <v>0.5846</v>
      </c>
      <c r="P503" s="2">
        <v>0.6307</v>
      </c>
      <c r="Q503" s="2">
        <v>0.6377</v>
      </c>
      <c r="R503" s="2">
        <v>0.8633</v>
      </c>
      <c r="S503" s="2">
        <v>0.6111500000000001</v>
      </c>
      <c r="T503" s="2">
        <v>0.7468</v>
      </c>
      <c r="U503" s="2">
        <v>0.9673999999999999</v>
      </c>
      <c r="V503" s="2">
        <v>1.4192</v>
      </c>
    </row>
    <row r="504" spans="12:22" ht="12.75">
      <c r="L504" s="2">
        <v>90.3</v>
      </c>
      <c r="M504" s="2">
        <v>0.9666</v>
      </c>
      <c r="N504" s="2">
        <v>0.74645</v>
      </c>
      <c r="O504" s="2">
        <v>0.5842</v>
      </c>
      <c r="P504" s="2">
        <v>0.6303</v>
      </c>
      <c r="Q504" s="2">
        <v>0.6373</v>
      </c>
      <c r="R504" s="2">
        <v>0.8629</v>
      </c>
      <c r="S504" s="2">
        <v>0.61075</v>
      </c>
      <c r="T504" s="2">
        <v>0.74645</v>
      </c>
      <c r="U504" s="2">
        <v>0.9666</v>
      </c>
      <c r="V504" s="2">
        <v>1.4183999999999999</v>
      </c>
    </row>
    <row r="505" spans="12:22" ht="12.75">
      <c r="L505" s="2">
        <v>90.4</v>
      </c>
      <c r="M505" s="2">
        <v>0.9658</v>
      </c>
      <c r="N505" s="2">
        <v>0.74605</v>
      </c>
      <c r="O505" s="2">
        <v>0.5838</v>
      </c>
      <c r="P505" s="2">
        <v>0.63</v>
      </c>
      <c r="Q505" s="2">
        <v>0.637</v>
      </c>
      <c r="R505" s="2">
        <v>0.8625</v>
      </c>
      <c r="S505" s="2">
        <v>0.6104</v>
      </c>
      <c r="T505" s="2">
        <v>0.74605</v>
      </c>
      <c r="U505" s="2">
        <v>0.9658</v>
      </c>
      <c r="V505" s="2">
        <v>1.4178</v>
      </c>
    </row>
    <row r="506" spans="12:22" ht="12.75">
      <c r="L506" s="2">
        <v>90.5</v>
      </c>
      <c r="M506" s="2">
        <v>0.965</v>
      </c>
      <c r="N506" s="2">
        <v>0.7457</v>
      </c>
      <c r="O506" s="2">
        <v>0.5834</v>
      </c>
      <c r="P506" s="2">
        <v>0.6296</v>
      </c>
      <c r="Q506" s="2">
        <v>0.6366</v>
      </c>
      <c r="R506" s="2">
        <v>0.8621</v>
      </c>
      <c r="S506" s="2">
        <v>0.61</v>
      </c>
      <c r="T506" s="2">
        <v>0.7457</v>
      </c>
      <c r="U506" s="2">
        <v>0.965</v>
      </c>
      <c r="V506" s="2">
        <v>1.4174</v>
      </c>
    </row>
    <row r="507" spans="12:22" ht="12.75">
      <c r="L507" s="2">
        <v>90.6</v>
      </c>
      <c r="M507" s="2">
        <v>0.9642</v>
      </c>
      <c r="N507" s="2">
        <v>0.74535</v>
      </c>
      <c r="O507" s="2">
        <v>0.583</v>
      </c>
      <c r="P507" s="2">
        <v>0.6293</v>
      </c>
      <c r="Q507" s="2">
        <v>0.6363</v>
      </c>
      <c r="R507" s="2">
        <v>0.8617</v>
      </c>
      <c r="S507" s="2">
        <v>0.60965</v>
      </c>
      <c r="T507" s="2">
        <v>0.74535</v>
      </c>
      <c r="U507" s="2">
        <v>0.9642</v>
      </c>
      <c r="V507" s="2">
        <v>1.417</v>
      </c>
    </row>
    <row r="508" spans="12:22" ht="12.75">
      <c r="L508" s="2">
        <v>90.7</v>
      </c>
      <c r="M508" s="2">
        <v>0.9633999999999999</v>
      </c>
      <c r="N508" s="2">
        <v>0.74495</v>
      </c>
      <c r="O508" s="2">
        <v>0.5827</v>
      </c>
      <c r="P508" s="2">
        <v>0.629</v>
      </c>
      <c r="Q508" s="2">
        <v>0.6359</v>
      </c>
      <c r="R508" s="2">
        <v>0.8613</v>
      </c>
      <c r="S508" s="2">
        <v>0.6093</v>
      </c>
      <c r="T508" s="2">
        <v>0.74495</v>
      </c>
      <c r="U508" s="2">
        <v>0.9633999999999999</v>
      </c>
      <c r="V508" s="2">
        <v>1.4162000000000001</v>
      </c>
    </row>
    <row r="509" spans="12:22" ht="12.75">
      <c r="L509" s="2">
        <v>90.8</v>
      </c>
      <c r="M509" s="2">
        <v>0.9626</v>
      </c>
      <c r="N509" s="2">
        <v>0.7446</v>
      </c>
      <c r="O509" s="2">
        <v>0.5823</v>
      </c>
      <c r="P509" s="2">
        <v>0.6286</v>
      </c>
      <c r="Q509" s="2">
        <v>0.6356</v>
      </c>
      <c r="R509" s="2">
        <v>0.8609</v>
      </c>
      <c r="S509" s="2">
        <v>0.6089500000000001</v>
      </c>
      <c r="T509" s="2">
        <v>0.7446</v>
      </c>
      <c r="U509" s="2">
        <v>0.9626</v>
      </c>
      <c r="V509" s="2">
        <v>1.4154</v>
      </c>
    </row>
    <row r="510" spans="12:22" ht="12.75">
      <c r="L510" s="2">
        <v>90.9</v>
      </c>
      <c r="M510" s="2">
        <v>0.9618</v>
      </c>
      <c r="N510" s="2">
        <v>0.7443</v>
      </c>
      <c r="O510" s="2">
        <v>0.5857</v>
      </c>
      <c r="P510" s="2">
        <v>0.6283</v>
      </c>
      <c r="Q510" s="2">
        <v>0.6352</v>
      </c>
      <c r="R510" s="2">
        <v>0.8606</v>
      </c>
      <c r="S510" s="2">
        <v>0.6104499999999999</v>
      </c>
      <c r="T510" s="2">
        <v>0.7443</v>
      </c>
      <c r="U510" s="2">
        <v>0.9618</v>
      </c>
      <c r="V510" s="2">
        <v>1.4148</v>
      </c>
    </row>
    <row r="511" spans="12:22" ht="12.75">
      <c r="L511" s="2">
        <v>91</v>
      </c>
      <c r="M511" s="2">
        <v>0.961</v>
      </c>
      <c r="N511" s="2">
        <v>0.7439</v>
      </c>
      <c r="O511" s="2">
        <v>0.5815</v>
      </c>
      <c r="P511" s="2">
        <v>0.628</v>
      </c>
      <c r="Q511" s="2">
        <v>0.6349</v>
      </c>
      <c r="R511" s="2">
        <v>0.8602</v>
      </c>
      <c r="S511" s="2">
        <v>0.6082000000000001</v>
      </c>
      <c r="T511" s="2">
        <v>0.7439</v>
      </c>
      <c r="U511" s="2">
        <v>0.961</v>
      </c>
      <c r="V511" s="2">
        <v>1.4143999999999999</v>
      </c>
    </row>
    <row r="512" spans="12:22" ht="12.75">
      <c r="L512" s="2">
        <v>91.1</v>
      </c>
      <c r="M512" s="2">
        <v>0.9606</v>
      </c>
      <c r="N512" s="2">
        <v>0.74355</v>
      </c>
      <c r="O512" s="2">
        <v>0.5812</v>
      </c>
      <c r="P512" s="2">
        <v>0.6276</v>
      </c>
      <c r="Q512" s="2">
        <v>0.6345</v>
      </c>
      <c r="R512" s="2">
        <v>0.8598</v>
      </c>
      <c r="S512" s="2">
        <v>0.60785</v>
      </c>
      <c r="T512" s="2">
        <v>0.74355</v>
      </c>
      <c r="U512" s="2">
        <v>0.9606</v>
      </c>
      <c r="V512" s="2">
        <v>1.414</v>
      </c>
    </row>
    <row r="513" spans="12:22" ht="12.75">
      <c r="L513" s="2">
        <v>91.2</v>
      </c>
      <c r="M513" s="2">
        <v>0.9601999999999999</v>
      </c>
      <c r="N513" s="2">
        <v>0.74315</v>
      </c>
      <c r="O513" s="2">
        <v>0.5808</v>
      </c>
      <c r="P513" s="2">
        <v>0.6273</v>
      </c>
      <c r="Q513" s="2">
        <v>0.6342</v>
      </c>
      <c r="R513" s="2">
        <v>0.8594</v>
      </c>
      <c r="S513" s="2">
        <v>0.6075</v>
      </c>
      <c r="T513" s="2">
        <v>0.74315</v>
      </c>
      <c r="U513" s="2">
        <v>0.9601999999999999</v>
      </c>
      <c r="V513" s="2">
        <v>1.4132</v>
      </c>
    </row>
    <row r="514" spans="12:22" ht="12.75">
      <c r="L514" s="2">
        <v>91.3</v>
      </c>
      <c r="M514" s="2">
        <v>0.9596</v>
      </c>
      <c r="N514" s="2">
        <v>0.7428</v>
      </c>
      <c r="O514" s="2">
        <v>0.5804</v>
      </c>
      <c r="P514" s="2">
        <v>0.6269</v>
      </c>
      <c r="Q514" s="2">
        <v>0.6338</v>
      </c>
      <c r="R514" s="2">
        <v>0.859</v>
      </c>
      <c r="S514" s="2">
        <v>0.6071</v>
      </c>
      <c r="T514" s="2">
        <v>0.7428</v>
      </c>
      <c r="U514" s="2">
        <v>0.9596</v>
      </c>
      <c r="V514" s="2">
        <v>1.4123999999999999</v>
      </c>
    </row>
    <row r="515" spans="12:22" ht="12.75">
      <c r="L515" s="2">
        <v>91.4</v>
      </c>
      <c r="M515" s="2">
        <v>0.9588</v>
      </c>
      <c r="N515" s="2">
        <v>0.7425</v>
      </c>
      <c r="O515" s="2">
        <v>0.5801</v>
      </c>
      <c r="P515" s="2">
        <v>0.6266</v>
      </c>
      <c r="Q515" s="2">
        <v>0.6335</v>
      </c>
      <c r="R515" s="2">
        <v>0.8587</v>
      </c>
      <c r="S515" s="2">
        <v>0.6068</v>
      </c>
      <c r="T515" s="2">
        <v>0.7425</v>
      </c>
      <c r="U515" s="2">
        <v>0.9588</v>
      </c>
      <c r="V515" s="2">
        <v>1.4118</v>
      </c>
    </row>
    <row r="516" spans="12:22" ht="12.75">
      <c r="L516" s="2">
        <v>91.5</v>
      </c>
      <c r="M516" s="2">
        <v>0.958</v>
      </c>
      <c r="N516" s="2">
        <v>0.7421</v>
      </c>
      <c r="O516" s="2">
        <v>0.5797</v>
      </c>
      <c r="P516" s="2">
        <v>0.6263</v>
      </c>
      <c r="Q516" s="2">
        <v>0.6331</v>
      </c>
      <c r="R516" s="2">
        <v>0.8583</v>
      </c>
      <c r="S516" s="2">
        <v>0.6064</v>
      </c>
      <c r="T516" s="2">
        <v>0.7421</v>
      </c>
      <c r="U516" s="2">
        <v>0.958</v>
      </c>
      <c r="V516" s="2">
        <v>1.4114</v>
      </c>
    </row>
    <row r="517" spans="12:22" ht="12.75">
      <c r="L517" s="2">
        <v>91.6</v>
      </c>
      <c r="M517" s="2">
        <v>0.9571999999999999</v>
      </c>
      <c r="N517" s="2">
        <v>0.74175</v>
      </c>
      <c r="O517" s="2">
        <v>0.5793</v>
      </c>
      <c r="P517" s="2">
        <v>0.6259</v>
      </c>
      <c r="Q517" s="2">
        <v>0.6328</v>
      </c>
      <c r="R517" s="2">
        <v>0.8579</v>
      </c>
      <c r="S517" s="2">
        <v>0.60605</v>
      </c>
      <c r="T517" s="2">
        <v>0.74175</v>
      </c>
      <c r="U517" s="2">
        <v>0.9571999999999999</v>
      </c>
      <c r="V517" s="2">
        <v>1.411</v>
      </c>
    </row>
    <row r="518" spans="12:22" ht="12.75">
      <c r="L518" s="2">
        <v>91.7</v>
      </c>
      <c r="M518" s="2">
        <v>0.9563999999999999</v>
      </c>
      <c r="N518" s="2">
        <v>0.74145</v>
      </c>
      <c r="O518" s="2">
        <v>0.579</v>
      </c>
      <c r="P518" s="2">
        <v>0.6256</v>
      </c>
      <c r="Q518" s="2">
        <v>0.6325</v>
      </c>
      <c r="R518" s="2">
        <v>0.8576</v>
      </c>
      <c r="S518" s="2">
        <v>0.60575</v>
      </c>
      <c r="T518" s="2">
        <v>0.74145</v>
      </c>
      <c r="U518" s="2">
        <v>0.9563999999999999</v>
      </c>
      <c r="V518" s="2">
        <v>1.4102000000000001</v>
      </c>
    </row>
    <row r="519" spans="12:22" ht="12.75">
      <c r="L519" s="2">
        <v>91.8</v>
      </c>
      <c r="M519" s="2">
        <v>0.9556</v>
      </c>
      <c r="N519" s="2">
        <v>0.74105</v>
      </c>
      <c r="O519" s="2">
        <v>0.5786</v>
      </c>
      <c r="P519" s="2">
        <v>0.6253</v>
      </c>
      <c r="Q519" s="2">
        <v>0.6321</v>
      </c>
      <c r="R519" s="2">
        <v>0.8572</v>
      </c>
      <c r="S519" s="2">
        <v>0.60535</v>
      </c>
      <c r="T519" s="2">
        <v>0.74105</v>
      </c>
      <c r="U519" s="2">
        <v>0.9556</v>
      </c>
      <c r="V519" s="2">
        <v>1.4094</v>
      </c>
    </row>
    <row r="520" spans="12:22" ht="12.75">
      <c r="L520" s="2">
        <v>91.9</v>
      </c>
      <c r="M520" s="2">
        <v>0.9548</v>
      </c>
      <c r="N520" s="2">
        <v>0.7407</v>
      </c>
      <c r="O520" s="2">
        <v>0.5819</v>
      </c>
      <c r="P520" s="2">
        <v>0.6249</v>
      </c>
      <c r="Q520" s="2">
        <v>0.6318</v>
      </c>
      <c r="R520" s="2">
        <v>0.8568</v>
      </c>
      <c r="S520" s="2">
        <v>0.60685</v>
      </c>
      <c r="T520" s="2">
        <v>0.7407</v>
      </c>
      <c r="U520" s="2">
        <v>0.9548</v>
      </c>
      <c r="V520" s="2">
        <v>1.4088</v>
      </c>
    </row>
    <row r="521" spans="12:22" ht="12.75">
      <c r="L521" s="2">
        <v>92</v>
      </c>
      <c r="M521" s="2">
        <v>0.954</v>
      </c>
      <c r="N521" s="2">
        <v>0.7404</v>
      </c>
      <c r="O521" s="2">
        <v>0.5779</v>
      </c>
      <c r="P521" s="2">
        <v>0.6246</v>
      </c>
      <c r="Q521" s="2">
        <v>0.6315</v>
      </c>
      <c r="R521" s="2">
        <v>0.8565</v>
      </c>
      <c r="S521" s="2">
        <v>0.6047</v>
      </c>
      <c r="T521" s="2">
        <v>0.7404</v>
      </c>
      <c r="U521" s="2">
        <v>0.954</v>
      </c>
      <c r="V521" s="2">
        <v>1.4083999999999999</v>
      </c>
    </row>
    <row r="522" spans="12:22" ht="12.75">
      <c r="L522" s="2">
        <v>92.1</v>
      </c>
      <c r="M522" s="2">
        <v>0.9531999999999999</v>
      </c>
      <c r="N522" s="2">
        <v>0.74</v>
      </c>
      <c r="O522" s="2">
        <v>0.5775</v>
      </c>
      <c r="P522" s="2">
        <v>0.6243</v>
      </c>
      <c r="Q522" s="2">
        <v>0.6311</v>
      </c>
      <c r="R522" s="2">
        <v>0.8561</v>
      </c>
      <c r="S522" s="2">
        <v>0.6043000000000001</v>
      </c>
      <c r="T522" s="2">
        <v>0.74</v>
      </c>
      <c r="U522" s="2">
        <v>0.9531999999999999</v>
      </c>
      <c r="V522" s="2">
        <v>1.408</v>
      </c>
    </row>
    <row r="523" spans="12:22" ht="12.75">
      <c r="L523" s="2">
        <v>92.2</v>
      </c>
      <c r="M523" s="2">
        <v>0.9523999999999999</v>
      </c>
      <c r="N523" s="2">
        <v>0.7397</v>
      </c>
      <c r="O523" s="2">
        <v>0.5772</v>
      </c>
      <c r="P523" s="2">
        <v>0.6239</v>
      </c>
      <c r="Q523" s="2">
        <v>0.6308</v>
      </c>
      <c r="R523" s="2">
        <v>0.8558</v>
      </c>
      <c r="S523" s="2">
        <v>0.6040000000000001</v>
      </c>
      <c r="T523" s="2">
        <v>0.7397</v>
      </c>
      <c r="U523" s="2">
        <v>0.9523999999999999</v>
      </c>
      <c r="V523" s="2">
        <v>1.4076</v>
      </c>
    </row>
    <row r="524" spans="12:22" ht="12.75">
      <c r="L524" s="2">
        <v>92.3</v>
      </c>
      <c r="M524" s="2">
        <v>0.9518</v>
      </c>
      <c r="N524" s="2">
        <v>0.73935</v>
      </c>
      <c r="O524" s="2">
        <v>0.5768</v>
      </c>
      <c r="P524" s="2">
        <v>0.6236</v>
      </c>
      <c r="Q524" s="2">
        <v>0.6305</v>
      </c>
      <c r="R524" s="2">
        <v>0.8554</v>
      </c>
      <c r="S524" s="2">
        <v>0.60365</v>
      </c>
      <c r="T524" s="2">
        <v>0.73935</v>
      </c>
      <c r="U524" s="2">
        <v>0.9518</v>
      </c>
      <c r="V524" s="2">
        <v>1.4072</v>
      </c>
    </row>
    <row r="525" spans="12:22" ht="12.75">
      <c r="L525" s="2">
        <v>92.4</v>
      </c>
      <c r="M525" s="2">
        <v>0.9513999999999999</v>
      </c>
      <c r="N525" s="2">
        <v>0.73895</v>
      </c>
      <c r="O525" s="2">
        <v>0.5765</v>
      </c>
      <c r="P525" s="2">
        <v>0.6233</v>
      </c>
      <c r="Q525" s="2">
        <v>0.6301</v>
      </c>
      <c r="R525" s="2">
        <v>0.855</v>
      </c>
      <c r="S525" s="2">
        <v>0.6033</v>
      </c>
      <c r="T525" s="2">
        <v>0.73895</v>
      </c>
      <c r="U525" s="2">
        <v>0.9513999999999999</v>
      </c>
      <c r="V525" s="2">
        <v>1.4066</v>
      </c>
    </row>
    <row r="526" spans="12:22" ht="12.75">
      <c r="L526" s="2">
        <v>92.5</v>
      </c>
      <c r="M526" s="2">
        <v>0.951</v>
      </c>
      <c r="N526" s="2">
        <v>0.73865</v>
      </c>
      <c r="O526" s="2">
        <v>0.5761</v>
      </c>
      <c r="P526" s="2">
        <v>0.6229</v>
      </c>
      <c r="Q526" s="2">
        <v>0.6298</v>
      </c>
      <c r="R526" s="2">
        <v>0.8547</v>
      </c>
      <c r="S526" s="2">
        <v>0.60295</v>
      </c>
      <c r="T526" s="2">
        <v>0.73865</v>
      </c>
      <c r="U526" s="2">
        <v>0.951</v>
      </c>
      <c r="V526" s="2">
        <v>1.4058</v>
      </c>
    </row>
    <row r="527" spans="12:22" ht="12.75">
      <c r="L527" s="2">
        <v>92.6</v>
      </c>
      <c r="M527" s="2">
        <v>0.9506</v>
      </c>
      <c r="N527" s="2">
        <v>0.7383</v>
      </c>
      <c r="O527" s="2">
        <v>0.5758</v>
      </c>
      <c r="P527" s="2">
        <v>0.6226</v>
      </c>
      <c r="Q527" s="2">
        <v>0.6295</v>
      </c>
      <c r="R527" s="2">
        <v>0.8543</v>
      </c>
      <c r="S527" s="2">
        <v>0.6026499999999999</v>
      </c>
      <c r="T527" s="2">
        <v>0.7383</v>
      </c>
      <c r="U527" s="2">
        <v>0.9506</v>
      </c>
      <c r="V527" s="2">
        <v>1.405</v>
      </c>
    </row>
    <row r="528" spans="12:22" ht="12.75">
      <c r="L528" s="2">
        <v>92.7</v>
      </c>
      <c r="M528" s="2">
        <v>0.9501999999999999</v>
      </c>
      <c r="N528" s="2">
        <v>0.73795</v>
      </c>
      <c r="O528" s="2">
        <v>0.5754</v>
      </c>
      <c r="P528" s="2">
        <v>0.6223</v>
      </c>
      <c r="Q528" s="2">
        <v>0.6292</v>
      </c>
      <c r="R528" s="2">
        <v>0.854</v>
      </c>
      <c r="S528" s="2">
        <v>0.6023000000000001</v>
      </c>
      <c r="T528" s="2">
        <v>0.73795</v>
      </c>
      <c r="U528" s="2">
        <v>0.9501999999999999</v>
      </c>
      <c r="V528" s="2">
        <v>1.4046</v>
      </c>
    </row>
    <row r="529" spans="12:22" ht="12.75">
      <c r="L529" s="2">
        <v>92.8</v>
      </c>
      <c r="M529" s="2">
        <v>0.9496</v>
      </c>
      <c r="N529" s="2">
        <v>0.7376</v>
      </c>
      <c r="O529" s="2">
        <v>0.5751</v>
      </c>
      <c r="P529" s="2">
        <v>0.6219</v>
      </c>
      <c r="Q529" s="2">
        <v>0.6288</v>
      </c>
      <c r="R529" s="2">
        <v>0.8536</v>
      </c>
      <c r="S529" s="2">
        <v>0.60195</v>
      </c>
      <c r="T529" s="2">
        <v>0.7376</v>
      </c>
      <c r="U529" s="2">
        <v>0.9496</v>
      </c>
      <c r="V529" s="2">
        <v>1.4042</v>
      </c>
    </row>
    <row r="530" spans="12:22" ht="12.75">
      <c r="L530" s="2">
        <v>92.9</v>
      </c>
      <c r="M530" s="2">
        <v>0.9488</v>
      </c>
      <c r="N530" s="2">
        <v>0.7373</v>
      </c>
      <c r="O530" s="2">
        <v>0.5782</v>
      </c>
      <c r="P530" s="2">
        <v>0.6216</v>
      </c>
      <c r="Q530" s="2">
        <v>0.6285</v>
      </c>
      <c r="R530" s="2">
        <v>0.8533</v>
      </c>
      <c r="S530" s="2">
        <v>0.60335</v>
      </c>
      <c r="T530" s="2">
        <v>0.7373</v>
      </c>
      <c r="U530" s="2">
        <v>0.9488</v>
      </c>
      <c r="V530" s="2">
        <v>1.4038</v>
      </c>
    </row>
    <row r="531" spans="12:22" ht="12.75">
      <c r="L531" s="2">
        <v>93</v>
      </c>
      <c r="M531" s="2">
        <v>0.948</v>
      </c>
      <c r="N531" s="2">
        <v>0.73695</v>
      </c>
      <c r="O531" s="2">
        <v>0.5744</v>
      </c>
      <c r="P531" s="2">
        <v>0.6213</v>
      </c>
      <c r="Q531" s="2">
        <v>0.6282</v>
      </c>
      <c r="R531" s="2">
        <v>0.853</v>
      </c>
      <c r="S531" s="2">
        <v>0.6013</v>
      </c>
      <c r="T531" s="2">
        <v>0.73695</v>
      </c>
      <c r="U531" s="2">
        <v>0.948</v>
      </c>
      <c r="V531" s="2">
        <v>1.4034</v>
      </c>
    </row>
    <row r="532" spans="12:22" ht="12.75">
      <c r="L532" s="2">
        <v>93.1</v>
      </c>
      <c r="M532" s="2">
        <v>0.9476</v>
      </c>
      <c r="N532" s="2">
        <v>0.7366</v>
      </c>
      <c r="O532" s="2">
        <v>0.574</v>
      </c>
      <c r="P532" s="2">
        <v>0.6209</v>
      </c>
      <c r="Q532" s="2">
        <v>0.6279</v>
      </c>
      <c r="R532" s="2">
        <v>0.8526</v>
      </c>
      <c r="S532" s="2">
        <v>0.60095</v>
      </c>
      <c r="T532" s="2">
        <v>0.7366</v>
      </c>
      <c r="U532" s="2">
        <v>0.9476</v>
      </c>
      <c r="V532" s="2">
        <v>1.403</v>
      </c>
    </row>
    <row r="533" spans="12:22" ht="12.75">
      <c r="L533" s="2">
        <v>93.2</v>
      </c>
      <c r="M533" s="2">
        <v>0.9471999999999999</v>
      </c>
      <c r="N533" s="2">
        <v>0.7363</v>
      </c>
      <c r="O533" s="2">
        <v>0.5737</v>
      </c>
      <c r="P533" s="2">
        <v>0.6206</v>
      </c>
      <c r="Q533" s="2">
        <v>0.6276</v>
      </c>
      <c r="R533" s="2">
        <v>0.8523</v>
      </c>
      <c r="S533" s="2">
        <v>0.60065</v>
      </c>
      <c r="T533" s="2">
        <v>0.7363</v>
      </c>
      <c r="U533" s="2">
        <v>0.9471999999999999</v>
      </c>
      <c r="V533" s="2">
        <v>1.4022000000000001</v>
      </c>
    </row>
    <row r="534" spans="12:22" ht="12.75">
      <c r="L534" s="2">
        <v>93.3</v>
      </c>
      <c r="M534" s="2">
        <v>0.9466</v>
      </c>
      <c r="N534" s="2">
        <v>0.73595</v>
      </c>
      <c r="O534" s="2">
        <v>0.5734</v>
      </c>
      <c r="P534" s="2">
        <v>0.6203</v>
      </c>
      <c r="Q534" s="2">
        <v>0.6272</v>
      </c>
      <c r="R534" s="2">
        <v>0.8519</v>
      </c>
      <c r="S534" s="2">
        <v>0.6003000000000001</v>
      </c>
      <c r="T534" s="2">
        <v>0.73595</v>
      </c>
      <c r="U534" s="2">
        <v>0.9466</v>
      </c>
      <c r="V534" s="2">
        <v>1.4014</v>
      </c>
    </row>
    <row r="535" spans="12:22" ht="12.75">
      <c r="L535" s="2">
        <v>93.4</v>
      </c>
      <c r="M535" s="2">
        <v>0.9458</v>
      </c>
      <c r="N535" s="2">
        <v>0.7356</v>
      </c>
      <c r="O535" s="2">
        <v>0.573</v>
      </c>
      <c r="P535" s="2">
        <v>0.62</v>
      </c>
      <c r="Q535" s="2">
        <v>0.6269</v>
      </c>
      <c r="R535" s="2">
        <v>0.8516</v>
      </c>
      <c r="S535" s="2">
        <v>0.59995</v>
      </c>
      <c r="T535" s="2">
        <v>0.7356</v>
      </c>
      <c r="U535" s="2">
        <v>0.9458</v>
      </c>
      <c r="V535" s="2">
        <v>1.4008</v>
      </c>
    </row>
    <row r="536" spans="12:22" ht="12.75">
      <c r="L536" s="2">
        <v>93.5</v>
      </c>
      <c r="M536" s="2">
        <v>0.945</v>
      </c>
      <c r="N536" s="2">
        <v>0.7353</v>
      </c>
      <c r="O536" s="2">
        <v>0.5727</v>
      </c>
      <c r="P536" s="2">
        <v>0.6196</v>
      </c>
      <c r="Q536" s="2">
        <v>0.6266</v>
      </c>
      <c r="R536" s="2">
        <v>0.8513</v>
      </c>
      <c r="S536" s="2">
        <v>0.59965</v>
      </c>
      <c r="T536" s="2">
        <v>0.7353</v>
      </c>
      <c r="U536" s="2">
        <v>0.945</v>
      </c>
      <c r="V536" s="2">
        <v>1.4003999999999999</v>
      </c>
    </row>
    <row r="537" spans="12:22" ht="12.75">
      <c r="L537" s="2">
        <v>93.6</v>
      </c>
      <c r="M537" s="2">
        <v>0.9446</v>
      </c>
      <c r="N537" s="2">
        <v>0.73495</v>
      </c>
      <c r="O537" s="2">
        <v>0.5723</v>
      </c>
      <c r="P537" s="2">
        <v>0.6193</v>
      </c>
      <c r="Q537" s="2">
        <v>0.6263</v>
      </c>
      <c r="R537" s="2">
        <v>0.8509</v>
      </c>
      <c r="S537" s="2">
        <v>0.5992999999999999</v>
      </c>
      <c r="T537" s="2">
        <v>0.73495</v>
      </c>
      <c r="U537" s="2">
        <v>0.9446</v>
      </c>
      <c r="V537" s="2">
        <v>1.4</v>
      </c>
    </row>
    <row r="538" spans="12:22" ht="12.75">
      <c r="L538" s="2">
        <v>93.7</v>
      </c>
      <c r="M538" s="2">
        <v>0.9441999999999999</v>
      </c>
      <c r="N538" s="2">
        <v>0.7346</v>
      </c>
      <c r="O538" s="2">
        <v>0.572</v>
      </c>
      <c r="P538" s="2">
        <v>0.619</v>
      </c>
      <c r="Q538" s="2">
        <v>0.626</v>
      </c>
      <c r="R538" s="2">
        <v>0.8506</v>
      </c>
      <c r="S538" s="2">
        <v>0.599</v>
      </c>
      <c r="T538" s="2">
        <v>0.7346</v>
      </c>
      <c r="U538" s="2">
        <v>0.9441999999999999</v>
      </c>
      <c r="V538" s="2">
        <v>1.3992</v>
      </c>
    </row>
    <row r="539" spans="12:22" ht="12.75">
      <c r="L539" s="2">
        <v>93.8</v>
      </c>
      <c r="M539" s="2">
        <v>0.9436</v>
      </c>
      <c r="N539" s="2">
        <v>0.7343</v>
      </c>
      <c r="O539" s="2">
        <v>0.5717</v>
      </c>
      <c r="P539" s="2">
        <v>0.6186</v>
      </c>
      <c r="Q539" s="2">
        <v>0.6257</v>
      </c>
      <c r="R539" s="2">
        <v>0.8503</v>
      </c>
      <c r="S539" s="2">
        <v>0.5987</v>
      </c>
      <c r="T539" s="2">
        <v>0.7343</v>
      </c>
      <c r="U539" s="2">
        <v>0.9436</v>
      </c>
      <c r="V539" s="2">
        <v>1.3983999999999999</v>
      </c>
    </row>
    <row r="540" spans="12:22" ht="12.75">
      <c r="L540" s="2">
        <v>93.9</v>
      </c>
      <c r="M540" s="2">
        <v>0.9428</v>
      </c>
      <c r="N540" s="2">
        <v>0.73395</v>
      </c>
      <c r="O540" s="2">
        <v>0.5747</v>
      </c>
      <c r="P540" s="2">
        <v>0.6183</v>
      </c>
      <c r="Q540" s="2">
        <v>0.6254</v>
      </c>
      <c r="R540" s="2">
        <v>0.8499</v>
      </c>
      <c r="S540" s="2">
        <v>0.60005</v>
      </c>
      <c r="T540" s="2">
        <v>0.73395</v>
      </c>
      <c r="U540" s="2">
        <v>0.9428</v>
      </c>
      <c r="V540" s="2">
        <v>1.3978</v>
      </c>
    </row>
    <row r="541" spans="12:22" ht="12.75">
      <c r="L541" s="2">
        <v>94</v>
      </c>
      <c r="M541" s="2">
        <v>0.942</v>
      </c>
      <c r="N541" s="2">
        <v>0.73365</v>
      </c>
      <c r="O541" s="2">
        <v>0.571</v>
      </c>
      <c r="P541" s="2">
        <v>0.618</v>
      </c>
      <c r="Q541" s="2">
        <v>0.625</v>
      </c>
      <c r="R541" s="2">
        <v>0.8496</v>
      </c>
      <c r="S541" s="2">
        <v>0.598</v>
      </c>
      <c r="T541" s="2">
        <v>0.73365</v>
      </c>
      <c r="U541" s="2">
        <v>0.942</v>
      </c>
      <c r="V541" s="2">
        <v>1.3974</v>
      </c>
    </row>
    <row r="542" spans="12:22" ht="12.75">
      <c r="L542" s="2">
        <v>94.1</v>
      </c>
      <c r="M542" s="2">
        <v>0.9416</v>
      </c>
      <c r="N542" s="2">
        <v>0.7333</v>
      </c>
      <c r="O542" s="2">
        <v>0.5707</v>
      </c>
      <c r="P542" s="2">
        <v>0.6177</v>
      </c>
      <c r="Q542" s="2">
        <v>0.6247</v>
      </c>
      <c r="R542" s="2">
        <v>0.8493</v>
      </c>
      <c r="S542" s="2">
        <v>0.5977</v>
      </c>
      <c r="T542" s="2">
        <v>0.7333</v>
      </c>
      <c r="U542" s="2">
        <v>0.9416</v>
      </c>
      <c r="V542" s="2">
        <v>1.397</v>
      </c>
    </row>
    <row r="543" spans="12:22" ht="12.75">
      <c r="L543" s="2">
        <v>94.2</v>
      </c>
      <c r="M543" s="2">
        <v>0.9411999999999999</v>
      </c>
      <c r="N543" s="2">
        <v>0.73295</v>
      </c>
      <c r="O543" s="2">
        <v>0.5704</v>
      </c>
      <c r="P543" s="2">
        <v>0.6173</v>
      </c>
      <c r="Q543" s="2">
        <v>0.6244</v>
      </c>
      <c r="R543" s="2">
        <v>0.8489</v>
      </c>
      <c r="S543" s="2">
        <v>0.5973999999999999</v>
      </c>
      <c r="T543" s="2">
        <v>0.73295</v>
      </c>
      <c r="U543" s="2">
        <v>0.9411999999999999</v>
      </c>
      <c r="V543" s="2">
        <v>1.3962</v>
      </c>
    </row>
    <row r="544" spans="12:22" ht="12.75">
      <c r="L544" s="2">
        <v>94.3</v>
      </c>
      <c r="M544" s="2">
        <v>0.9406</v>
      </c>
      <c r="N544" s="2">
        <v>0.73265</v>
      </c>
      <c r="O544" s="2">
        <v>0.5701</v>
      </c>
      <c r="P544" s="2">
        <v>0.617</v>
      </c>
      <c r="Q544" s="2">
        <v>0.6241</v>
      </c>
      <c r="R544" s="2">
        <v>0.8486</v>
      </c>
      <c r="S544" s="2">
        <v>0.5971</v>
      </c>
      <c r="T544" s="2">
        <v>0.73265</v>
      </c>
      <c r="U544" s="2">
        <v>0.9406</v>
      </c>
      <c r="V544" s="2">
        <v>1.3954</v>
      </c>
    </row>
    <row r="545" spans="12:22" ht="12.75">
      <c r="L545" s="2">
        <v>94.4</v>
      </c>
      <c r="M545" s="2">
        <v>0.9398</v>
      </c>
      <c r="N545" s="2">
        <v>0.73235</v>
      </c>
      <c r="O545" s="2">
        <v>0.5697</v>
      </c>
      <c r="P545" s="2">
        <v>0.6167</v>
      </c>
      <c r="Q545" s="2">
        <v>0.6238</v>
      </c>
      <c r="R545" s="2">
        <v>0.8483</v>
      </c>
      <c r="S545" s="2">
        <v>0.59675</v>
      </c>
      <c r="T545" s="2">
        <v>0.73235</v>
      </c>
      <c r="U545" s="2">
        <v>0.9398</v>
      </c>
      <c r="V545" s="2">
        <v>1.3948</v>
      </c>
    </row>
    <row r="546" spans="12:22" ht="12.75">
      <c r="L546" s="2">
        <v>94.5</v>
      </c>
      <c r="M546" s="2">
        <v>0.939</v>
      </c>
      <c r="N546" s="2">
        <v>0.732</v>
      </c>
      <c r="O546" s="2">
        <v>0.5694</v>
      </c>
      <c r="P546" s="2">
        <v>0.6164</v>
      </c>
      <c r="Q546" s="2">
        <v>0.6235</v>
      </c>
      <c r="R546" s="2">
        <v>0.848</v>
      </c>
      <c r="S546" s="2">
        <v>0.59645</v>
      </c>
      <c r="T546" s="2">
        <v>0.732</v>
      </c>
      <c r="U546" s="2">
        <v>0.939</v>
      </c>
      <c r="V546" s="2">
        <v>1.3943999999999999</v>
      </c>
    </row>
    <row r="547" spans="12:22" ht="12.75">
      <c r="L547" s="2">
        <v>94.6</v>
      </c>
      <c r="M547" s="2">
        <v>0.9386</v>
      </c>
      <c r="N547" s="2">
        <v>0.7317</v>
      </c>
      <c r="O547" s="2">
        <v>0.5691</v>
      </c>
      <c r="P547" s="2">
        <v>0.616</v>
      </c>
      <c r="Q547" s="2">
        <v>0.6232</v>
      </c>
      <c r="R547" s="2">
        <v>0.8477</v>
      </c>
      <c r="S547" s="2">
        <v>0.59615</v>
      </c>
      <c r="T547" s="2">
        <v>0.7317</v>
      </c>
      <c r="U547" s="2">
        <v>0.9386</v>
      </c>
      <c r="V547" s="2">
        <v>1.394</v>
      </c>
    </row>
    <row r="548" spans="12:22" ht="12.75">
      <c r="L548" s="2">
        <v>94.7</v>
      </c>
      <c r="M548" s="2">
        <v>0.9381999999999999</v>
      </c>
      <c r="N548" s="2">
        <v>0.73135</v>
      </c>
      <c r="O548" s="2">
        <v>0.5688</v>
      </c>
      <c r="P548" s="2">
        <v>0.6157</v>
      </c>
      <c r="Q548" s="2">
        <v>0.6229</v>
      </c>
      <c r="R548" s="2">
        <v>0.8473</v>
      </c>
      <c r="S548" s="2">
        <v>0.59585</v>
      </c>
      <c r="T548" s="2">
        <v>0.73135</v>
      </c>
      <c r="U548" s="2">
        <v>0.9381999999999999</v>
      </c>
      <c r="V548" s="2">
        <v>1.3932</v>
      </c>
    </row>
    <row r="549" spans="12:22" ht="12.75">
      <c r="L549" s="2">
        <v>94.8</v>
      </c>
      <c r="M549" s="2">
        <v>0.9378</v>
      </c>
      <c r="N549" s="2">
        <v>0.73105</v>
      </c>
      <c r="O549" s="2">
        <v>0.5685</v>
      </c>
      <c r="P549" s="2">
        <v>0.6154</v>
      </c>
      <c r="Q549" s="2">
        <v>0.6226</v>
      </c>
      <c r="R549" s="2">
        <v>0.847</v>
      </c>
      <c r="S549" s="2">
        <v>0.59555</v>
      </c>
      <c r="T549" s="2">
        <v>0.73105</v>
      </c>
      <c r="U549" s="2">
        <v>0.9378</v>
      </c>
      <c r="V549" s="2">
        <v>1.3923999999999999</v>
      </c>
    </row>
    <row r="550" spans="12:22" ht="12.75">
      <c r="L550" s="2">
        <v>94.9</v>
      </c>
      <c r="M550" s="2">
        <v>0.9374</v>
      </c>
      <c r="N550" s="2">
        <v>0.7307</v>
      </c>
      <c r="O550" s="2">
        <v>0.5714</v>
      </c>
      <c r="P550" s="2">
        <v>0.6151</v>
      </c>
      <c r="Q550" s="2">
        <v>0.6223</v>
      </c>
      <c r="R550" s="2">
        <v>0.8467</v>
      </c>
      <c r="S550" s="2">
        <v>0.59685</v>
      </c>
      <c r="T550" s="2">
        <v>0.7307</v>
      </c>
      <c r="U550" s="2">
        <v>0.9374</v>
      </c>
      <c r="V550" s="2">
        <v>1.3918</v>
      </c>
    </row>
    <row r="551" spans="12:22" ht="12.75">
      <c r="L551" s="2">
        <v>95</v>
      </c>
      <c r="M551" s="2">
        <v>0.937</v>
      </c>
      <c r="N551" s="2">
        <v>0.7304</v>
      </c>
      <c r="O551" s="2">
        <v>0.5678</v>
      </c>
      <c r="P551" s="2">
        <v>0.6147</v>
      </c>
      <c r="Q551" s="2">
        <v>0.622</v>
      </c>
      <c r="R551" s="2">
        <v>0.8464</v>
      </c>
      <c r="S551" s="2">
        <v>0.5949</v>
      </c>
      <c r="T551" s="2">
        <v>0.7304</v>
      </c>
      <c r="U551" s="2">
        <v>0.937</v>
      </c>
      <c r="V551" s="2">
        <v>1.3914</v>
      </c>
    </row>
    <row r="552" spans="12:22" ht="12.75">
      <c r="L552" s="2">
        <v>95.1</v>
      </c>
      <c r="M552" s="2">
        <v>0.9362</v>
      </c>
      <c r="N552" s="2">
        <v>0.7301</v>
      </c>
      <c r="O552" s="2">
        <v>0.5675</v>
      </c>
      <c r="P552" s="2">
        <v>0.6144</v>
      </c>
      <c r="Q552" s="2">
        <v>0.6217</v>
      </c>
      <c r="R552" s="2">
        <v>0.8461</v>
      </c>
      <c r="S552" s="2">
        <v>0.5946</v>
      </c>
      <c r="T552" s="2">
        <v>0.7301</v>
      </c>
      <c r="U552" s="2">
        <v>0.9362</v>
      </c>
      <c r="V552" s="2">
        <v>1.391</v>
      </c>
    </row>
    <row r="553" spans="12:22" ht="12.75">
      <c r="L553" s="2">
        <v>95.2</v>
      </c>
      <c r="M553" s="2">
        <v>0.9354</v>
      </c>
      <c r="N553" s="2">
        <v>0.7298</v>
      </c>
      <c r="O553" s="2">
        <v>0.5672</v>
      </c>
      <c r="P553" s="2">
        <v>0.6141</v>
      </c>
      <c r="Q553" s="2">
        <v>0.6214</v>
      </c>
      <c r="R553" s="2">
        <v>0.8458</v>
      </c>
      <c r="S553" s="2">
        <v>0.5943</v>
      </c>
      <c r="T553" s="2">
        <v>0.7298</v>
      </c>
      <c r="U553" s="2">
        <v>0.9354</v>
      </c>
      <c r="V553" s="2">
        <v>1.3902</v>
      </c>
    </row>
    <row r="554" spans="12:22" ht="12.75">
      <c r="L554" s="2">
        <v>95.3</v>
      </c>
      <c r="M554" s="2">
        <v>0.9348000000000001</v>
      </c>
      <c r="N554" s="2">
        <v>0.72945</v>
      </c>
      <c r="O554" s="2">
        <v>0.5669</v>
      </c>
      <c r="P554" s="2">
        <v>0.6138</v>
      </c>
      <c r="Q554" s="2">
        <v>0.6211</v>
      </c>
      <c r="R554" s="2">
        <v>0.8455</v>
      </c>
      <c r="S554" s="2">
        <v>0.594</v>
      </c>
      <c r="T554" s="2">
        <v>0.72945</v>
      </c>
      <c r="U554" s="2">
        <v>0.9348000000000001</v>
      </c>
      <c r="V554" s="2">
        <v>1.3894</v>
      </c>
    </row>
    <row r="555" spans="12:22" ht="12.75">
      <c r="L555" s="2">
        <v>95.4</v>
      </c>
      <c r="M555" s="2">
        <v>0.9344</v>
      </c>
      <c r="N555" s="2">
        <v>0.72915</v>
      </c>
      <c r="O555" s="2">
        <v>0.5666</v>
      </c>
      <c r="P555" s="2">
        <v>0.6134</v>
      </c>
      <c r="Q555" s="2">
        <v>0.6209</v>
      </c>
      <c r="R555" s="2">
        <v>0.8452</v>
      </c>
      <c r="S555" s="2">
        <v>0.59375</v>
      </c>
      <c r="T555" s="2">
        <v>0.72915</v>
      </c>
      <c r="U555" s="2">
        <v>0.9344</v>
      </c>
      <c r="V555" s="2">
        <v>1.3888</v>
      </c>
    </row>
    <row r="556" spans="12:22" ht="12.75">
      <c r="L556" s="2">
        <v>95.5</v>
      </c>
      <c r="M556" s="2">
        <v>0.934</v>
      </c>
      <c r="N556" s="2">
        <v>0.72885</v>
      </c>
      <c r="O556" s="2">
        <v>0.5663</v>
      </c>
      <c r="P556" s="2">
        <v>0.6131</v>
      </c>
      <c r="Q556" s="2">
        <v>0.6206</v>
      </c>
      <c r="R556" s="2">
        <v>0.8449</v>
      </c>
      <c r="S556" s="2">
        <v>0.59345</v>
      </c>
      <c r="T556" s="2">
        <v>0.72885</v>
      </c>
      <c r="U556" s="2">
        <v>0.934</v>
      </c>
      <c r="V556" s="2">
        <v>1.3883999999999999</v>
      </c>
    </row>
    <row r="557" spans="12:22" ht="12.75">
      <c r="L557" s="2">
        <v>95.6</v>
      </c>
      <c r="M557" s="2">
        <v>0.9336000000000001</v>
      </c>
      <c r="N557" s="2">
        <v>0.72855</v>
      </c>
      <c r="O557" s="2">
        <v>0.566</v>
      </c>
      <c r="P557" s="2">
        <v>0.6128</v>
      </c>
      <c r="Q557" s="2">
        <v>0.6203</v>
      </c>
      <c r="R557" s="2">
        <v>0.8446</v>
      </c>
      <c r="S557" s="2">
        <v>0.59315</v>
      </c>
      <c r="T557" s="2">
        <v>0.72855</v>
      </c>
      <c r="U557" s="2">
        <v>0.9336000000000001</v>
      </c>
      <c r="V557" s="2">
        <v>1.388</v>
      </c>
    </row>
    <row r="558" spans="12:22" ht="12.75">
      <c r="L558" s="2">
        <v>95.7</v>
      </c>
      <c r="M558" s="2">
        <v>0.9332</v>
      </c>
      <c r="N558" s="2">
        <v>0.72825</v>
      </c>
      <c r="O558" s="2">
        <v>0.5657</v>
      </c>
      <c r="P558" s="2">
        <v>0.6125</v>
      </c>
      <c r="Q558" s="2">
        <v>0.62</v>
      </c>
      <c r="R558" s="2">
        <v>0.8443</v>
      </c>
      <c r="S558" s="2">
        <v>0.59285</v>
      </c>
      <c r="T558" s="2">
        <v>0.72825</v>
      </c>
      <c r="U558" s="2">
        <v>0.9332</v>
      </c>
      <c r="V558" s="2">
        <v>1.3872</v>
      </c>
    </row>
    <row r="559" spans="12:22" ht="12.75">
      <c r="L559" s="2">
        <v>95.8</v>
      </c>
      <c r="M559" s="2">
        <v>0.9328000000000001</v>
      </c>
      <c r="N559" s="2">
        <v>0.7279</v>
      </c>
      <c r="O559" s="2">
        <v>0.5654</v>
      </c>
      <c r="P559" s="2">
        <v>0.6122</v>
      </c>
      <c r="Q559" s="2">
        <v>0.6197</v>
      </c>
      <c r="R559" s="2">
        <v>0.844</v>
      </c>
      <c r="S559" s="2">
        <v>0.59255</v>
      </c>
      <c r="T559" s="2">
        <v>0.7279</v>
      </c>
      <c r="U559" s="2">
        <v>0.9328000000000001</v>
      </c>
      <c r="V559" s="2">
        <v>1.3863999999999999</v>
      </c>
    </row>
    <row r="560" spans="12:22" ht="12.75">
      <c r="L560" s="2">
        <v>95.9</v>
      </c>
      <c r="M560" s="2">
        <v>0.9324</v>
      </c>
      <c r="N560" s="2">
        <v>0.7276</v>
      </c>
      <c r="O560" s="2">
        <v>0.5681</v>
      </c>
      <c r="P560" s="2">
        <v>0.6118</v>
      </c>
      <c r="Q560" s="2">
        <v>0.6194</v>
      </c>
      <c r="R560" s="2">
        <v>0.8437</v>
      </c>
      <c r="S560" s="2">
        <v>0.59375</v>
      </c>
      <c r="T560" s="2">
        <v>0.7276</v>
      </c>
      <c r="U560" s="2">
        <v>0.9324</v>
      </c>
      <c r="V560" s="2">
        <v>1.3858</v>
      </c>
    </row>
    <row r="561" spans="12:22" ht="12.75">
      <c r="L561" s="2">
        <v>96</v>
      </c>
      <c r="M561" s="2">
        <v>0.932</v>
      </c>
      <c r="N561" s="2">
        <v>0.7273</v>
      </c>
      <c r="O561" s="2">
        <v>0.5648</v>
      </c>
      <c r="P561" s="2">
        <v>0.6115</v>
      </c>
      <c r="Q561" s="2">
        <v>0.6191</v>
      </c>
      <c r="R561" s="2">
        <v>0.8434</v>
      </c>
      <c r="S561" s="2">
        <v>0.59195</v>
      </c>
      <c r="T561" s="2">
        <v>0.7273</v>
      </c>
      <c r="U561" s="2">
        <v>0.932</v>
      </c>
      <c r="V561" s="2">
        <v>1.3854</v>
      </c>
    </row>
    <row r="562" spans="12:22" ht="12.75">
      <c r="L562" s="2">
        <v>96.1</v>
      </c>
      <c r="M562" s="2">
        <v>0.9316000000000001</v>
      </c>
      <c r="N562" s="2">
        <v>0.727</v>
      </c>
      <c r="O562" s="2">
        <v>0.5645</v>
      </c>
      <c r="P562" s="2">
        <v>0.6112</v>
      </c>
      <c r="Q562" s="2">
        <v>0.6188</v>
      </c>
      <c r="R562" s="2">
        <v>0.8431</v>
      </c>
      <c r="S562" s="2">
        <v>0.59165</v>
      </c>
      <c r="T562" s="2">
        <v>0.727</v>
      </c>
      <c r="U562" s="2">
        <v>0.9316000000000001</v>
      </c>
      <c r="V562" s="2">
        <v>1.385</v>
      </c>
    </row>
    <row r="563" spans="12:22" ht="12.75">
      <c r="L563" s="2">
        <v>96.2</v>
      </c>
      <c r="M563" s="2">
        <v>0.9312</v>
      </c>
      <c r="N563" s="2">
        <v>0.7267</v>
      </c>
      <c r="O563" s="2">
        <v>0.5642</v>
      </c>
      <c r="P563" s="2">
        <v>0.6109</v>
      </c>
      <c r="Q563" s="2">
        <v>0.6186</v>
      </c>
      <c r="R563" s="2">
        <v>0.8428</v>
      </c>
      <c r="S563" s="2">
        <v>0.5914</v>
      </c>
      <c r="T563" s="2">
        <v>0.7267</v>
      </c>
      <c r="U563" s="2">
        <v>0.9312</v>
      </c>
      <c r="V563" s="2">
        <v>1.3842</v>
      </c>
    </row>
    <row r="564" spans="12:22" ht="12.75">
      <c r="L564" s="2">
        <v>96.3</v>
      </c>
      <c r="M564" s="2">
        <v>0.9306000000000001</v>
      </c>
      <c r="N564" s="2">
        <v>0.72635</v>
      </c>
      <c r="O564" s="2">
        <v>0.5639</v>
      </c>
      <c r="P564" s="2">
        <v>0.6106</v>
      </c>
      <c r="Q564" s="2">
        <v>0.6183</v>
      </c>
      <c r="R564" s="2">
        <v>0.8425</v>
      </c>
      <c r="S564" s="2">
        <v>0.5911</v>
      </c>
      <c r="T564" s="2">
        <v>0.72635</v>
      </c>
      <c r="U564" s="2">
        <v>0.9306000000000001</v>
      </c>
      <c r="V564" s="2">
        <v>1.3834</v>
      </c>
    </row>
    <row r="565" spans="12:22" ht="12.75">
      <c r="L565" s="2">
        <v>96.4</v>
      </c>
      <c r="M565" s="2">
        <v>0.9298000000000001</v>
      </c>
      <c r="N565" s="2">
        <v>0.72605</v>
      </c>
      <c r="O565" s="2">
        <v>0.5636</v>
      </c>
      <c r="P565" s="2">
        <v>0.6102</v>
      </c>
      <c r="Q565" s="2">
        <v>0.618</v>
      </c>
      <c r="R565" s="2">
        <v>0.8422</v>
      </c>
      <c r="S565" s="2">
        <v>0.5908</v>
      </c>
      <c r="T565" s="2">
        <v>0.72605</v>
      </c>
      <c r="U565" s="2">
        <v>0.9298000000000001</v>
      </c>
      <c r="V565" s="2">
        <v>1.3828</v>
      </c>
    </row>
    <row r="566" spans="12:22" ht="12.75">
      <c r="L566" s="2">
        <v>96.5</v>
      </c>
      <c r="M566" s="2">
        <v>0.929</v>
      </c>
      <c r="N566" s="2">
        <v>0.72575</v>
      </c>
      <c r="O566" s="2">
        <v>0.5633</v>
      </c>
      <c r="P566" s="2">
        <v>0.6099</v>
      </c>
      <c r="Q566" s="2">
        <v>0.6177</v>
      </c>
      <c r="R566" s="2">
        <v>0.8419</v>
      </c>
      <c r="S566" s="2">
        <v>0.5905</v>
      </c>
      <c r="T566" s="2">
        <v>0.72575</v>
      </c>
      <c r="U566" s="2">
        <v>0.929</v>
      </c>
      <c r="V566" s="2">
        <v>1.3823999999999999</v>
      </c>
    </row>
    <row r="567" spans="12:22" ht="12.75">
      <c r="L567" s="2">
        <v>96.6</v>
      </c>
      <c r="M567" s="2">
        <v>0.9286000000000001</v>
      </c>
      <c r="N567" s="2">
        <v>0.72545</v>
      </c>
      <c r="O567" s="2">
        <v>0.563</v>
      </c>
      <c r="P567" s="2">
        <v>0.6096</v>
      </c>
      <c r="Q567" s="2">
        <v>0.6174</v>
      </c>
      <c r="R567" s="2">
        <v>0.8416</v>
      </c>
      <c r="S567" s="2">
        <v>0.5902</v>
      </c>
      <c r="T567" s="2">
        <v>0.72545</v>
      </c>
      <c r="U567" s="2">
        <v>0.9286000000000001</v>
      </c>
      <c r="V567" s="2">
        <v>1.382</v>
      </c>
    </row>
    <row r="568" spans="12:22" ht="12.75">
      <c r="L568" s="2">
        <v>96.7</v>
      </c>
      <c r="M568" s="2">
        <v>0.9282</v>
      </c>
      <c r="N568" s="2">
        <v>0.72515</v>
      </c>
      <c r="O568" s="2">
        <v>0.5627</v>
      </c>
      <c r="P568" s="2">
        <v>0.6093</v>
      </c>
      <c r="Q568" s="2">
        <v>0.6172</v>
      </c>
      <c r="R568" s="2">
        <v>0.8413</v>
      </c>
      <c r="S568" s="2">
        <v>0.58995</v>
      </c>
      <c r="T568" s="2">
        <v>0.72515</v>
      </c>
      <c r="U568" s="2">
        <v>0.9282</v>
      </c>
      <c r="V568" s="2">
        <v>1.3812</v>
      </c>
    </row>
    <row r="569" spans="12:22" ht="12.75">
      <c r="L569" s="2">
        <v>96.8</v>
      </c>
      <c r="M569" s="2">
        <v>0.9278000000000001</v>
      </c>
      <c r="N569" s="2">
        <v>0.72485</v>
      </c>
      <c r="O569" s="2">
        <v>0.5624</v>
      </c>
      <c r="P569" s="2">
        <v>0.609</v>
      </c>
      <c r="Q569" s="2">
        <v>0.6169</v>
      </c>
      <c r="R569" s="2">
        <v>0.841</v>
      </c>
      <c r="S569" s="2">
        <v>0.58965</v>
      </c>
      <c r="T569" s="2">
        <v>0.72485</v>
      </c>
      <c r="U569" s="2">
        <v>0.9278000000000001</v>
      </c>
      <c r="V569" s="2">
        <v>1.3803999999999998</v>
      </c>
    </row>
    <row r="570" spans="12:22" ht="12.75">
      <c r="L570" s="2">
        <v>96.9</v>
      </c>
      <c r="M570" s="2">
        <v>0.9274</v>
      </c>
      <c r="N570" s="2">
        <v>0.7245</v>
      </c>
      <c r="O570" s="2">
        <v>0.5651</v>
      </c>
      <c r="P570" s="2">
        <v>0.6087</v>
      </c>
      <c r="Q570" s="2">
        <v>0.6166</v>
      </c>
      <c r="R570" s="2">
        <v>0.8407</v>
      </c>
      <c r="S570" s="2">
        <v>0.5908500000000001</v>
      </c>
      <c r="T570" s="2">
        <v>0.7245</v>
      </c>
      <c r="U570" s="2">
        <v>0.9274</v>
      </c>
      <c r="V570" s="2">
        <v>1.3798</v>
      </c>
    </row>
    <row r="571" spans="12:22" ht="12.75">
      <c r="L571" s="2">
        <v>97</v>
      </c>
      <c r="M571" s="2">
        <v>0.927</v>
      </c>
      <c r="N571" s="2">
        <v>0.72425</v>
      </c>
      <c r="O571" s="2">
        <v>0.5619</v>
      </c>
      <c r="P571" s="2">
        <v>0.6083</v>
      </c>
      <c r="Q571" s="2">
        <v>0.6163</v>
      </c>
      <c r="R571" s="2">
        <v>0.8405</v>
      </c>
      <c r="S571" s="2">
        <v>0.5891</v>
      </c>
      <c r="T571" s="2">
        <v>0.72425</v>
      </c>
      <c r="U571" s="2">
        <v>0.927</v>
      </c>
      <c r="V571" s="2">
        <v>1.3794</v>
      </c>
    </row>
    <row r="572" spans="12:22" ht="12.75">
      <c r="L572" s="2">
        <v>97.1</v>
      </c>
      <c r="M572" s="2">
        <v>0.9266000000000001</v>
      </c>
      <c r="N572" s="2">
        <v>0.72395</v>
      </c>
      <c r="O572" s="2">
        <v>0.5616</v>
      </c>
      <c r="P572" s="2">
        <v>0.608</v>
      </c>
      <c r="Q572" s="2">
        <v>0.6161</v>
      </c>
      <c r="R572" s="2">
        <v>0.8402</v>
      </c>
      <c r="S572" s="2">
        <v>0.58885</v>
      </c>
      <c r="T572" s="2">
        <v>0.72395</v>
      </c>
      <c r="U572" s="2">
        <v>0.9266000000000001</v>
      </c>
      <c r="V572" s="2">
        <v>1.379</v>
      </c>
    </row>
    <row r="573" spans="12:22" ht="12.75">
      <c r="L573" s="2">
        <v>97.2</v>
      </c>
      <c r="M573" s="2">
        <v>0.9262</v>
      </c>
      <c r="N573" s="2">
        <v>0.72365</v>
      </c>
      <c r="O573" s="2">
        <v>0.5613</v>
      </c>
      <c r="P573" s="2">
        <v>0.6077</v>
      </c>
      <c r="Q573" s="2">
        <v>0.6158</v>
      </c>
      <c r="R573" s="2">
        <v>0.8399</v>
      </c>
      <c r="S573" s="2">
        <v>0.58855</v>
      </c>
      <c r="T573" s="2">
        <v>0.72365</v>
      </c>
      <c r="U573" s="2">
        <v>0.9262</v>
      </c>
      <c r="V573" s="2">
        <v>1.3782</v>
      </c>
    </row>
    <row r="574" spans="12:22" ht="12.75">
      <c r="L574" s="2">
        <v>97.3</v>
      </c>
      <c r="M574" s="2">
        <v>0.9258000000000001</v>
      </c>
      <c r="N574" s="2">
        <v>0.72335</v>
      </c>
      <c r="O574" s="2">
        <v>0.561</v>
      </c>
      <c r="P574" s="2">
        <v>0.6074</v>
      </c>
      <c r="Q574" s="2">
        <v>0.6155</v>
      </c>
      <c r="R574" s="2">
        <v>0.8396</v>
      </c>
      <c r="S574" s="2">
        <v>0.58825</v>
      </c>
      <c r="T574" s="2">
        <v>0.72335</v>
      </c>
      <c r="U574" s="2">
        <v>0.9258000000000001</v>
      </c>
      <c r="V574" s="2">
        <v>1.3774</v>
      </c>
    </row>
    <row r="575" spans="12:22" ht="12.75">
      <c r="L575" s="2">
        <v>97.4</v>
      </c>
      <c r="M575" s="2">
        <v>0.9254</v>
      </c>
      <c r="N575" s="2">
        <v>0.72305</v>
      </c>
      <c r="O575" s="2">
        <v>0.5608</v>
      </c>
      <c r="P575" s="2">
        <v>0.6071</v>
      </c>
      <c r="Q575" s="2">
        <v>0.6152</v>
      </c>
      <c r="R575" s="2">
        <v>0.8393</v>
      </c>
      <c r="S575" s="2">
        <v>0.588</v>
      </c>
      <c r="T575" s="2">
        <v>0.72305</v>
      </c>
      <c r="U575" s="2">
        <v>0.9254</v>
      </c>
      <c r="V575" s="2">
        <v>1.3768</v>
      </c>
    </row>
    <row r="576" spans="12:22" ht="12.75">
      <c r="L576" s="2">
        <v>97.5</v>
      </c>
      <c r="M576" s="2">
        <v>0.925</v>
      </c>
      <c r="N576" s="2">
        <v>0.72275</v>
      </c>
      <c r="O576" s="2">
        <v>0.5605</v>
      </c>
      <c r="P576" s="2">
        <v>0.6068</v>
      </c>
      <c r="Q576" s="2">
        <v>0.615</v>
      </c>
      <c r="R576" s="2">
        <v>0.8391</v>
      </c>
      <c r="S576" s="2">
        <v>0.58775</v>
      </c>
      <c r="T576" s="2">
        <v>0.72275</v>
      </c>
      <c r="U576" s="2">
        <v>0.925</v>
      </c>
      <c r="V576" s="2">
        <v>1.3763999999999998</v>
      </c>
    </row>
    <row r="577" spans="12:22" ht="12.75">
      <c r="L577" s="2">
        <v>97.6</v>
      </c>
      <c r="M577" s="2">
        <v>0.9246000000000001</v>
      </c>
      <c r="N577" s="2">
        <v>0.72245</v>
      </c>
      <c r="O577" s="2">
        <v>0.5602</v>
      </c>
      <c r="P577" s="2">
        <v>0.6064</v>
      </c>
      <c r="Q577" s="2">
        <v>0.6147</v>
      </c>
      <c r="R577" s="2">
        <v>0.8388</v>
      </c>
      <c r="S577" s="2">
        <v>0.58745</v>
      </c>
      <c r="T577" s="2">
        <v>0.72245</v>
      </c>
      <c r="U577" s="2">
        <v>0.9246000000000001</v>
      </c>
      <c r="V577" s="2">
        <v>1.376</v>
      </c>
    </row>
    <row r="578" spans="12:22" ht="12.75">
      <c r="L578" s="2">
        <v>97.7</v>
      </c>
      <c r="M578" s="2">
        <v>0.9242</v>
      </c>
      <c r="N578" s="2">
        <v>0.72215</v>
      </c>
      <c r="O578" s="2">
        <v>0.5599</v>
      </c>
      <c r="P578" s="2">
        <v>0.6061</v>
      </c>
      <c r="Q578" s="2">
        <v>0.6144</v>
      </c>
      <c r="R578" s="2">
        <v>0.8385</v>
      </c>
      <c r="S578" s="2">
        <v>0.58715</v>
      </c>
      <c r="T578" s="2">
        <v>0.72215</v>
      </c>
      <c r="U578" s="2">
        <v>0.9242</v>
      </c>
      <c r="V578" s="2">
        <v>1.3756</v>
      </c>
    </row>
    <row r="579" spans="12:22" ht="12.75">
      <c r="L579" s="2">
        <v>97.8</v>
      </c>
      <c r="M579" s="2">
        <v>0.9238000000000001</v>
      </c>
      <c r="N579" s="2">
        <v>0.72185</v>
      </c>
      <c r="O579" s="2">
        <v>0.5597</v>
      </c>
      <c r="P579" s="2">
        <v>0.6058</v>
      </c>
      <c r="Q579" s="2">
        <v>0.6142</v>
      </c>
      <c r="R579" s="2">
        <v>0.8382</v>
      </c>
      <c r="S579" s="2">
        <v>0.58695</v>
      </c>
      <c r="T579" s="2">
        <v>0.72185</v>
      </c>
      <c r="U579" s="2">
        <v>0.9238000000000001</v>
      </c>
      <c r="V579" s="2">
        <v>1.3752</v>
      </c>
    </row>
    <row r="580" spans="12:22" ht="12.75">
      <c r="L580" s="2">
        <v>97.9</v>
      </c>
      <c r="M580" s="2">
        <v>0.9234</v>
      </c>
      <c r="N580" s="2">
        <v>0.7216</v>
      </c>
      <c r="O580" s="2">
        <v>0.5622</v>
      </c>
      <c r="P580" s="2">
        <v>0.6055</v>
      </c>
      <c r="Q580" s="2">
        <v>0.6139</v>
      </c>
      <c r="R580" s="2">
        <v>0.838</v>
      </c>
      <c r="S580" s="2">
        <v>0.58805</v>
      </c>
      <c r="T580" s="2">
        <v>0.7216</v>
      </c>
      <c r="U580" s="2">
        <v>0.9234</v>
      </c>
      <c r="V580" s="2">
        <v>1.3746</v>
      </c>
    </row>
    <row r="581" spans="12:22" ht="12.75">
      <c r="L581" s="2">
        <v>98</v>
      </c>
      <c r="M581" s="2">
        <v>0.923</v>
      </c>
      <c r="N581" s="2">
        <v>0.7213</v>
      </c>
      <c r="O581" s="2">
        <v>0.5591</v>
      </c>
      <c r="P581" s="2">
        <v>0.6052</v>
      </c>
      <c r="Q581" s="2">
        <v>0.6136</v>
      </c>
      <c r="R581" s="2">
        <v>0.8377</v>
      </c>
      <c r="S581" s="2">
        <v>0.58635</v>
      </c>
      <c r="T581" s="2">
        <v>0.7213</v>
      </c>
      <c r="U581" s="2">
        <v>0.923</v>
      </c>
      <c r="V581" s="2">
        <v>1.3738</v>
      </c>
    </row>
    <row r="582" spans="12:22" ht="12.75">
      <c r="L582" s="2">
        <v>98.1</v>
      </c>
      <c r="M582" s="2">
        <v>0.9226000000000001</v>
      </c>
      <c r="N582" s="2">
        <v>0.721</v>
      </c>
      <c r="O582" s="2">
        <v>0.5589</v>
      </c>
      <c r="P582" s="2">
        <v>0.6049</v>
      </c>
      <c r="Q582" s="2">
        <v>0.6134</v>
      </c>
      <c r="R582" s="2">
        <v>0.8374</v>
      </c>
      <c r="S582" s="2">
        <v>0.58615</v>
      </c>
      <c r="T582" s="2">
        <v>0.721</v>
      </c>
      <c r="U582" s="2">
        <v>0.9226000000000001</v>
      </c>
      <c r="V582" s="2">
        <v>1.373</v>
      </c>
    </row>
    <row r="583" spans="12:22" ht="12.75">
      <c r="L583" s="2">
        <v>98.2</v>
      </c>
      <c r="M583" s="2">
        <v>0.9222</v>
      </c>
      <c r="N583" s="2">
        <v>0.7207</v>
      </c>
      <c r="O583" s="2">
        <v>0.5586</v>
      </c>
      <c r="P583" s="2">
        <v>0.6046</v>
      </c>
      <c r="Q583" s="2">
        <v>0.6131</v>
      </c>
      <c r="R583" s="2">
        <v>0.8372</v>
      </c>
      <c r="S583" s="2">
        <v>0.58585</v>
      </c>
      <c r="T583" s="2">
        <v>0.7207</v>
      </c>
      <c r="U583" s="2">
        <v>0.9222</v>
      </c>
      <c r="V583" s="2">
        <v>1.373</v>
      </c>
    </row>
    <row r="584" spans="12:22" ht="12.75">
      <c r="L584" s="2">
        <v>98.3</v>
      </c>
      <c r="M584" s="2">
        <v>0.9218000000000001</v>
      </c>
      <c r="N584" s="2">
        <v>0.7204</v>
      </c>
      <c r="O584" s="2">
        <v>0.5583</v>
      </c>
      <c r="P584" s="2">
        <v>0.6042</v>
      </c>
      <c r="Q584" s="2">
        <v>0.6129</v>
      </c>
      <c r="R584" s="2">
        <v>0.8369</v>
      </c>
      <c r="S584" s="2">
        <v>0.5856</v>
      </c>
      <c r="T584" s="2">
        <v>0.7204</v>
      </c>
      <c r="U584" s="2">
        <v>0.9218000000000001</v>
      </c>
      <c r="V584" s="2">
        <v>1.373</v>
      </c>
    </row>
    <row r="585" spans="12:22" ht="12.75">
      <c r="L585" s="2">
        <v>98.4</v>
      </c>
      <c r="M585" s="2">
        <v>0.9214</v>
      </c>
      <c r="N585" s="2">
        <v>0.7201</v>
      </c>
      <c r="O585" s="2">
        <v>0.5581</v>
      </c>
      <c r="P585" s="2">
        <v>0.6039</v>
      </c>
      <c r="Q585" s="2">
        <v>0.6126</v>
      </c>
      <c r="R585" s="2">
        <v>0.8366</v>
      </c>
      <c r="S585" s="2">
        <v>0.58535</v>
      </c>
      <c r="T585" s="2">
        <v>0.7201</v>
      </c>
      <c r="U585" s="2">
        <v>0.9214</v>
      </c>
      <c r="V585" s="2">
        <v>1.3726</v>
      </c>
    </row>
    <row r="586" spans="12:22" ht="12.75">
      <c r="L586" s="2">
        <v>98.5</v>
      </c>
      <c r="M586" s="2">
        <v>0.921</v>
      </c>
      <c r="N586" s="2">
        <v>0.71985</v>
      </c>
      <c r="O586" s="2">
        <v>0.5578</v>
      </c>
      <c r="P586" s="2">
        <v>0.6036</v>
      </c>
      <c r="Q586" s="2">
        <v>0.6123</v>
      </c>
      <c r="R586" s="2">
        <v>0.8364</v>
      </c>
      <c r="S586" s="2">
        <v>0.58505</v>
      </c>
      <c r="T586" s="2">
        <v>0.71985</v>
      </c>
      <c r="U586" s="2">
        <v>0.921</v>
      </c>
      <c r="V586" s="2">
        <v>1.3718</v>
      </c>
    </row>
    <row r="587" spans="12:22" ht="12.75">
      <c r="L587" s="2">
        <v>98.6</v>
      </c>
      <c r="M587" s="2">
        <v>0.9206000000000001</v>
      </c>
      <c r="N587" s="2">
        <v>0.71955</v>
      </c>
      <c r="O587" s="2">
        <v>0.5575</v>
      </c>
      <c r="P587" s="2">
        <v>0.6033</v>
      </c>
      <c r="Q587" s="2">
        <v>0.6121</v>
      </c>
      <c r="R587" s="2">
        <v>0.8361</v>
      </c>
      <c r="S587" s="2">
        <v>0.5848</v>
      </c>
      <c r="T587" s="2">
        <v>0.71955</v>
      </c>
      <c r="U587" s="2">
        <v>0.9206000000000001</v>
      </c>
      <c r="V587" s="2">
        <v>1.371</v>
      </c>
    </row>
    <row r="588" spans="12:22" ht="12.75">
      <c r="L588" s="2">
        <v>98.7</v>
      </c>
      <c r="M588" s="2">
        <v>0.9202</v>
      </c>
      <c r="N588" s="2">
        <v>0.7193</v>
      </c>
      <c r="O588" s="2">
        <v>0.5573</v>
      </c>
      <c r="P588" s="2">
        <v>0.603</v>
      </c>
      <c r="Q588" s="2">
        <v>0.6118</v>
      </c>
      <c r="R588" s="2">
        <v>0.8359</v>
      </c>
      <c r="S588" s="2">
        <v>0.58455</v>
      </c>
      <c r="T588" s="2">
        <v>0.7193</v>
      </c>
      <c r="U588" s="2">
        <v>0.9202</v>
      </c>
      <c r="V588" s="2">
        <v>1.3706</v>
      </c>
    </row>
    <row r="589" spans="12:22" ht="12.75">
      <c r="L589" s="2">
        <v>98.8</v>
      </c>
      <c r="M589" s="2">
        <v>0.9198000000000001</v>
      </c>
      <c r="N589" s="2">
        <v>0.719</v>
      </c>
      <c r="O589" s="2">
        <v>0.557</v>
      </c>
      <c r="P589" s="2">
        <v>0.6027</v>
      </c>
      <c r="Q589" s="2">
        <v>0.6116</v>
      </c>
      <c r="R589" s="2">
        <v>0.8356</v>
      </c>
      <c r="S589" s="2">
        <v>0.5843</v>
      </c>
      <c r="T589" s="2">
        <v>0.719</v>
      </c>
      <c r="U589" s="2">
        <v>0.9198000000000001</v>
      </c>
      <c r="V589" s="2">
        <v>1.3702</v>
      </c>
    </row>
    <row r="590" spans="12:22" ht="12.75">
      <c r="L590" s="2">
        <v>98.9</v>
      </c>
      <c r="M590" s="2">
        <v>0.9194</v>
      </c>
      <c r="N590" s="2">
        <v>0.7187</v>
      </c>
      <c r="O590" s="2">
        <v>0.5594</v>
      </c>
      <c r="P590" s="2">
        <v>0.6024</v>
      </c>
      <c r="Q590" s="2">
        <v>0.6113</v>
      </c>
      <c r="R590" s="2">
        <v>0.8353</v>
      </c>
      <c r="S590" s="2">
        <v>0.58535</v>
      </c>
      <c r="T590" s="2">
        <v>0.7187</v>
      </c>
      <c r="U590" s="2">
        <v>0.9194</v>
      </c>
      <c r="V590" s="2">
        <v>1.3696000000000002</v>
      </c>
    </row>
    <row r="591" spans="12:22" ht="12.75">
      <c r="L591" s="2">
        <v>99</v>
      </c>
      <c r="M591" s="2">
        <v>0.919</v>
      </c>
      <c r="N591" s="2">
        <v>0.71845</v>
      </c>
      <c r="O591" s="2">
        <v>0.5565</v>
      </c>
      <c r="P591" s="2">
        <v>0.6021</v>
      </c>
      <c r="Q591" s="2">
        <v>0.6111</v>
      </c>
      <c r="R591" s="2">
        <v>0.8351</v>
      </c>
      <c r="S591" s="2">
        <v>0.5838</v>
      </c>
      <c r="T591" s="2">
        <v>0.71845</v>
      </c>
      <c r="U591" s="2">
        <v>0.919</v>
      </c>
      <c r="V591" s="2">
        <v>1.3688</v>
      </c>
    </row>
    <row r="592" spans="12:22" ht="12.75">
      <c r="L592" s="2">
        <v>99.1</v>
      </c>
      <c r="M592" s="2">
        <v>0.9186000000000001</v>
      </c>
      <c r="N592" s="2">
        <v>0.7181</v>
      </c>
      <c r="O592" s="2">
        <v>0.5563</v>
      </c>
      <c r="P592" s="2">
        <v>0.6018</v>
      </c>
      <c r="Q592" s="2">
        <v>0.6108</v>
      </c>
      <c r="R592" s="2">
        <v>0.8348</v>
      </c>
      <c r="S592" s="2">
        <v>0.58355</v>
      </c>
      <c r="T592" s="2">
        <v>0.7181</v>
      </c>
      <c r="U592" s="2">
        <v>0.9186000000000001</v>
      </c>
      <c r="V592" s="2">
        <v>1.368</v>
      </c>
    </row>
    <row r="593" spans="12:22" ht="12.75">
      <c r="L593" s="2">
        <v>99.2</v>
      </c>
      <c r="M593" s="2">
        <v>0.9182</v>
      </c>
      <c r="N593" s="2">
        <v>0.71785</v>
      </c>
      <c r="O593" s="2">
        <v>0.556</v>
      </c>
      <c r="P593" s="2">
        <v>0.6014</v>
      </c>
      <c r="Q593" s="2">
        <v>0.6106</v>
      </c>
      <c r="R593" s="2">
        <v>0.8346</v>
      </c>
      <c r="S593" s="2">
        <v>0.5833</v>
      </c>
      <c r="T593" s="2">
        <v>0.71785</v>
      </c>
      <c r="U593" s="2">
        <v>0.9182</v>
      </c>
      <c r="V593" s="2">
        <v>1.3672000000000002</v>
      </c>
    </row>
    <row r="594" spans="12:22" ht="12.75">
      <c r="L594" s="2">
        <v>99.3</v>
      </c>
      <c r="M594" s="2">
        <v>0.9178000000000001</v>
      </c>
      <c r="N594" s="2">
        <v>0.71755</v>
      </c>
      <c r="O594" s="2">
        <v>0.5558</v>
      </c>
      <c r="P594" s="2">
        <v>0.6011</v>
      </c>
      <c r="Q594" s="2">
        <v>0.6103</v>
      </c>
      <c r="R594" s="2">
        <v>0.8343</v>
      </c>
      <c r="S594" s="2">
        <v>0.58305</v>
      </c>
      <c r="T594" s="2">
        <v>0.71755</v>
      </c>
      <c r="U594" s="2">
        <v>0.9178000000000001</v>
      </c>
      <c r="V594" s="2">
        <v>1.3664</v>
      </c>
    </row>
    <row r="595" spans="12:22" ht="12.75">
      <c r="L595" s="2">
        <v>99.4</v>
      </c>
      <c r="M595" s="2">
        <v>0.9174</v>
      </c>
      <c r="N595" s="2">
        <v>0.7173</v>
      </c>
      <c r="O595" s="2">
        <v>0.5555</v>
      </c>
      <c r="P595" s="2">
        <v>0.6008</v>
      </c>
      <c r="Q595" s="2">
        <v>0.6101</v>
      </c>
      <c r="R595" s="2">
        <v>0.8341</v>
      </c>
      <c r="S595" s="2">
        <v>0.5828</v>
      </c>
      <c r="T595" s="2">
        <v>0.7173</v>
      </c>
      <c r="U595" s="2">
        <v>0.9174</v>
      </c>
      <c r="V595" s="2">
        <v>1.3658000000000001</v>
      </c>
    </row>
    <row r="596" spans="12:22" ht="12.75">
      <c r="L596" s="2">
        <v>99.5</v>
      </c>
      <c r="M596" s="2">
        <v>0.917</v>
      </c>
      <c r="N596" s="2">
        <v>0.717</v>
      </c>
      <c r="O596" s="2">
        <v>0.5553</v>
      </c>
      <c r="P596" s="2">
        <v>0.6005</v>
      </c>
      <c r="Q596" s="2">
        <v>0.6098</v>
      </c>
      <c r="R596" s="2">
        <v>0.8338</v>
      </c>
      <c r="S596" s="2">
        <v>0.58255</v>
      </c>
      <c r="T596" s="2">
        <v>0.717</v>
      </c>
      <c r="U596" s="2">
        <v>0.917</v>
      </c>
      <c r="V596" s="2">
        <v>1.3654</v>
      </c>
    </row>
    <row r="597" spans="12:22" ht="12.75">
      <c r="L597" s="2">
        <v>99.6</v>
      </c>
      <c r="M597" s="2">
        <v>0.9166000000000001</v>
      </c>
      <c r="N597" s="2">
        <v>0.71675</v>
      </c>
      <c r="O597" s="2">
        <v>0.555</v>
      </c>
      <c r="P597" s="2">
        <v>0.6002</v>
      </c>
      <c r="Q597" s="2">
        <v>0.6096</v>
      </c>
      <c r="R597" s="2">
        <v>0.8336</v>
      </c>
      <c r="S597" s="2">
        <v>0.5823</v>
      </c>
      <c r="T597" s="2">
        <v>0.71675</v>
      </c>
      <c r="U597" s="2">
        <v>0.9166000000000001</v>
      </c>
      <c r="V597" s="2">
        <v>1.365</v>
      </c>
    </row>
    <row r="598" spans="12:22" ht="12.75">
      <c r="L598" s="2">
        <v>99.7</v>
      </c>
      <c r="M598" s="2">
        <v>0.9162</v>
      </c>
      <c r="N598" s="2">
        <v>0.71645</v>
      </c>
      <c r="O598" s="2">
        <v>0.5548</v>
      </c>
      <c r="P598" s="2">
        <v>0.5999</v>
      </c>
      <c r="Q598" s="2">
        <v>0.6093</v>
      </c>
      <c r="R598" s="2">
        <v>0.8333</v>
      </c>
      <c r="S598" s="2">
        <v>0.58205</v>
      </c>
      <c r="T598" s="2">
        <v>0.71645</v>
      </c>
      <c r="U598" s="2">
        <v>0.9162</v>
      </c>
      <c r="V598" s="2">
        <v>1.3646</v>
      </c>
    </row>
    <row r="599" spans="12:22" ht="12.75">
      <c r="L599" s="2">
        <v>99.8</v>
      </c>
      <c r="M599" s="2">
        <v>0.9158000000000001</v>
      </c>
      <c r="N599" s="2">
        <v>0.7162</v>
      </c>
      <c r="O599" s="2">
        <v>0.5545</v>
      </c>
      <c r="P599" s="2">
        <v>0.5996</v>
      </c>
      <c r="Q599" s="2">
        <v>0.6091</v>
      </c>
      <c r="R599" s="2">
        <v>0.8331</v>
      </c>
      <c r="S599" s="2">
        <v>0.5818</v>
      </c>
      <c r="T599" s="2">
        <v>0.7162</v>
      </c>
      <c r="U599" s="2">
        <v>0.9158000000000001</v>
      </c>
      <c r="V599" s="2">
        <v>1.3642</v>
      </c>
    </row>
    <row r="600" spans="12:22" ht="12.75">
      <c r="L600" s="2">
        <v>99.9</v>
      </c>
      <c r="M600" s="2">
        <v>0.9154</v>
      </c>
      <c r="N600" s="2">
        <v>0.7159</v>
      </c>
      <c r="O600" s="2">
        <v>0.5568</v>
      </c>
      <c r="P600" s="2">
        <v>0.5993</v>
      </c>
      <c r="Q600" s="2">
        <v>0.6088</v>
      </c>
      <c r="R600" s="2">
        <v>0.8328</v>
      </c>
      <c r="S600" s="2">
        <v>0.5828</v>
      </c>
      <c r="T600" s="2">
        <v>0.7159</v>
      </c>
      <c r="U600" s="2">
        <v>0.9154</v>
      </c>
      <c r="V600" s="2">
        <v>1.3636000000000001</v>
      </c>
    </row>
    <row r="601" spans="12:22" ht="12.75">
      <c r="L601" s="2">
        <v>100</v>
      </c>
      <c r="M601" s="2">
        <v>0.915</v>
      </c>
      <c r="N601" s="2">
        <v>0.71565</v>
      </c>
      <c r="O601" s="2">
        <v>0.554</v>
      </c>
      <c r="P601" s="2">
        <v>0.599</v>
      </c>
      <c r="Q601" s="2">
        <v>0.6086</v>
      </c>
      <c r="R601" s="2">
        <v>0.8326</v>
      </c>
      <c r="S601" s="2">
        <v>0.5813</v>
      </c>
      <c r="T601" s="2">
        <v>0.71565</v>
      </c>
      <c r="U601" s="2">
        <v>0.915</v>
      </c>
      <c r="V601" s="2">
        <v>1.3628</v>
      </c>
    </row>
    <row r="602" spans="12:22" ht="12.75">
      <c r="L602" s="2">
        <v>100.1</v>
      </c>
      <c r="M602" s="2">
        <v>0.9146000000000001</v>
      </c>
      <c r="N602" s="2">
        <v>0.71535</v>
      </c>
      <c r="O602" s="2">
        <v>0.5538</v>
      </c>
      <c r="P602" s="2">
        <v>0.5987</v>
      </c>
      <c r="Q602" s="2">
        <v>0.6083</v>
      </c>
      <c r="R602" s="2">
        <v>0.8323</v>
      </c>
      <c r="S602" s="2">
        <v>0.58105</v>
      </c>
      <c r="T602" s="2">
        <v>0.71535</v>
      </c>
      <c r="U602" s="2">
        <v>0.9146000000000001</v>
      </c>
      <c r="V602" s="2">
        <v>1.362</v>
      </c>
    </row>
    <row r="603" spans="12:22" ht="12.75">
      <c r="L603" s="2">
        <v>100.2</v>
      </c>
      <c r="M603" s="2">
        <v>0.9142</v>
      </c>
      <c r="N603" s="2">
        <v>0.7151</v>
      </c>
      <c r="O603" s="2">
        <v>0.5536</v>
      </c>
      <c r="P603" s="2">
        <v>0.5984</v>
      </c>
      <c r="Q603" s="2">
        <v>0.6081</v>
      </c>
      <c r="R603" s="2">
        <v>0.8321</v>
      </c>
      <c r="S603" s="2">
        <v>0.58085</v>
      </c>
      <c r="T603" s="2">
        <v>0.7151</v>
      </c>
      <c r="U603" s="2">
        <v>0.9142</v>
      </c>
      <c r="V603" s="2">
        <v>1.3616000000000001</v>
      </c>
    </row>
    <row r="604" spans="12:22" ht="12.75">
      <c r="L604" s="2">
        <v>100.3</v>
      </c>
      <c r="M604" s="2">
        <v>0.9138000000000001</v>
      </c>
      <c r="N604" s="2">
        <v>0.7148</v>
      </c>
      <c r="O604" s="2">
        <v>0.5533</v>
      </c>
      <c r="P604" s="2">
        <v>0.5981</v>
      </c>
      <c r="Q604" s="2">
        <v>0.6079</v>
      </c>
      <c r="R604" s="2">
        <v>0.8319</v>
      </c>
      <c r="S604" s="2">
        <v>0.5806</v>
      </c>
      <c r="T604" s="2">
        <v>0.7148</v>
      </c>
      <c r="U604" s="2">
        <v>0.9138000000000001</v>
      </c>
      <c r="V604" s="2">
        <v>1.3612</v>
      </c>
    </row>
    <row r="605" spans="12:22" ht="12.75">
      <c r="L605" s="2">
        <v>100.4</v>
      </c>
      <c r="M605" s="2">
        <v>0.9134</v>
      </c>
      <c r="N605" s="2">
        <v>0.7145</v>
      </c>
      <c r="O605" s="2">
        <v>0.5531</v>
      </c>
      <c r="P605" s="2">
        <v>0.5977</v>
      </c>
      <c r="Q605" s="2">
        <v>0.6076</v>
      </c>
      <c r="R605" s="2">
        <v>0.8316</v>
      </c>
      <c r="S605" s="2">
        <v>0.58035</v>
      </c>
      <c r="T605" s="2">
        <v>0.7145</v>
      </c>
      <c r="U605" s="2">
        <v>0.9134</v>
      </c>
      <c r="V605" s="2">
        <v>1.3608</v>
      </c>
    </row>
    <row r="606" spans="12:22" ht="12.75">
      <c r="L606" s="2">
        <v>100.5</v>
      </c>
      <c r="M606" s="2">
        <v>0.913</v>
      </c>
      <c r="N606" s="2">
        <v>0.71425</v>
      </c>
      <c r="O606" s="2">
        <v>0.5529</v>
      </c>
      <c r="P606" s="2">
        <v>0.5974</v>
      </c>
      <c r="Q606" s="2">
        <v>0.6074</v>
      </c>
      <c r="R606" s="2">
        <v>0.8314</v>
      </c>
      <c r="S606" s="2">
        <v>0.5801499999999999</v>
      </c>
      <c r="T606" s="2">
        <v>0.71425</v>
      </c>
      <c r="U606" s="2">
        <v>0.913</v>
      </c>
      <c r="V606" s="2">
        <v>1.3604</v>
      </c>
    </row>
    <row r="607" spans="12:22" ht="12.75">
      <c r="L607" s="2">
        <v>100.6</v>
      </c>
      <c r="M607" s="2">
        <v>0.9126000000000001</v>
      </c>
      <c r="N607" s="2">
        <v>0.71395</v>
      </c>
      <c r="O607" s="2">
        <v>0.5526</v>
      </c>
      <c r="P607" s="2">
        <v>0.5971</v>
      </c>
      <c r="Q607" s="2">
        <v>0.6071</v>
      </c>
      <c r="R607" s="2">
        <v>0.8311</v>
      </c>
      <c r="S607" s="2">
        <v>0.57985</v>
      </c>
      <c r="T607" s="2">
        <v>0.71395</v>
      </c>
      <c r="U607" s="2">
        <v>0.9126000000000001</v>
      </c>
      <c r="V607" s="2">
        <v>1.36</v>
      </c>
    </row>
    <row r="608" spans="12:22" ht="12.75">
      <c r="L608" s="2">
        <v>100.7</v>
      </c>
      <c r="M608" s="2">
        <v>0.9122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0.8309</v>
      </c>
      <c r="S608" s="2">
        <v>0.57965</v>
      </c>
      <c r="T608" s="2">
        <v>0.7137</v>
      </c>
      <c r="U608" s="2">
        <v>0.9122</v>
      </c>
      <c r="V608" s="2">
        <v>1.3596000000000001</v>
      </c>
    </row>
    <row r="609" spans="12:22" ht="12.75">
      <c r="L609" s="2">
        <v>100.8</v>
      </c>
      <c r="M609" s="2">
        <v>0.9118</v>
      </c>
      <c r="N609" s="2">
        <v>0.71345</v>
      </c>
      <c r="O609" s="2">
        <v>0.5522</v>
      </c>
      <c r="P609" s="2">
        <v>0.5965</v>
      </c>
      <c r="Q609" s="2">
        <v>0.6067</v>
      </c>
      <c r="R609" s="2">
        <v>0.8307</v>
      </c>
      <c r="S609" s="2">
        <v>0.57945</v>
      </c>
      <c r="T609" s="2">
        <v>0.71345</v>
      </c>
      <c r="U609" s="2">
        <v>0.9118</v>
      </c>
      <c r="V609" s="2">
        <v>1.3592</v>
      </c>
    </row>
    <row r="610" spans="12:22" ht="12.75">
      <c r="L610" s="2">
        <v>100.9</v>
      </c>
      <c r="M610" s="2">
        <v>0.9114</v>
      </c>
      <c r="N610" s="2">
        <v>0.71315</v>
      </c>
      <c r="O610" s="2">
        <v>0.5543</v>
      </c>
      <c r="P610" s="2">
        <v>0.5962</v>
      </c>
      <c r="Q610" s="2">
        <v>0.6064</v>
      </c>
      <c r="R610" s="2">
        <v>0.8304</v>
      </c>
      <c r="S610" s="2">
        <v>0.58035</v>
      </c>
      <c r="T610" s="2">
        <v>0.71315</v>
      </c>
      <c r="U610" s="2">
        <v>0.9114</v>
      </c>
      <c r="V610" s="2">
        <v>1.359</v>
      </c>
    </row>
    <row r="611" spans="12:22" ht="12.75">
      <c r="L611" s="2">
        <v>101</v>
      </c>
      <c r="M611" s="2">
        <v>0.911</v>
      </c>
      <c r="N611" s="2">
        <v>0.7129</v>
      </c>
      <c r="O611" s="2">
        <v>0.5517</v>
      </c>
      <c r="P611" s="2">
        <v>0.5959</v>
      </c>
      <c r="Q611" s="2">
        <v>0.6062</v>
      </c>
      <c r="R611" s="2">
        <v>0.8302</v>
      </c>
      <c r="S611" s="2">
        <v>0.57895</v>
      </c>
      <c r="T611" s="2">
        <v>0.7129</v>
      </c>
      <c r="U611" s="2">
        <v>0.911</v>
      </c>
      <c r="V611" s="2">
        <v>1.359</v>
      </c>
    </row>
    <row r="612" spans="12:22" ht="12.75">
      <c r="L612" s="2">
        <v>101.1</v>
      </c>
      <c r="M612" s="2">
        <v>0.9106000000000001</v>
      </c>
      <c r="N612" s="2">
        <v>0.71265</v>
      </c>
      <c r="O612" s="2">
        <v>0.5515</v>
      </c>
      <c r="P612" s="2">
        <v>0.5956</v>
      </c>
      <c r="Q612" s="2">
        <v>0.606</v>
      </c>
      <c r="R612" s="2">
        <v>0.83</v>
      </c>
      <c r="S612" s="2">
        <v>0.57875</v>
      </c>
      <c r="T612" s="2">
        <v>0.71265</v>
      </c>
      <c r="U612" s="2">
        <v>0.9106000000000001</v>
      </c>
      <c r="V612" s="2">
        <v>1.359</v>
      </c>
    </row>
    <row r="613" spans="12:22" ht="12.75">
      <c r="L613" s="2">
        <v>101.2</v>
      </c>
      <c r="M613" s="2">
        <v>0.9102</v>
      </c>
      <c r="N613" s="2">
        <v>0.71235</v>
      </c>
      <c r="O613" s="2">
        <v>0.5513</v>
      </c>
      <c r="P613" s="2">
        <v>0.5953</v>
      </c>
      <c r="Q613" s="2">
        <v>0.6057</v>
      </c>
      <c r="R613" s="2">
        <v>0.8297</v>
      </c>
      <c r="S613" s="2">
        <v>0.5785</v>
      </c>
      <c r="T613" s="2">
        <v>0.71235</v>
      </c>
      <c r="U613" s="2">
        <v>0.9102</v>
      </c>
      <c r="V613" s="2">
        <v>1.3586</v>
      </c>
    </row>
    <row r="614" spans="12:22" ht="12.75">
      <c r="L614" s="2">
        <v>101.3</v>
      </c>
      <c r="M614" s="2">
        <v>0.9098</v>
      </c>
      <c r="N614" s="2">
        <v>0.7121</v>
      </c>
      <c r="O614" s="2">
        <v>0.551</v>
      </c>
      <c r="P614" s="2">
        <v>0.595</v>
      </c>
      <c r="Q614" s="2">
        <v>0.6055</v>
      </c>
      <c r="R614" s="2">
        <v>0.8295</v>
      </c>
      <c r="S614" s="2">
        <v>0.57825</v>
      </c>
      <c r="T614" s="2">
        <v>0.7121</v>
      </c>
      <c r="U614" s="2">
        <v>0.9098</v>
      </c>
      <c r="V614" s="2">
        <v>1.3582</v>
      </c>
    </row>
    <row r="615" spans="12:22" ht="12.75">
      <c r="L615" s="2">
        <v>101.4</v>
      </c>
      <c r="M615" s="2">
        <v>0.9094</v>
      </c>
      <c r="N615" s="2">
        <v>0.71185</v>
      </c>
      <c r="O615" s="2">
        <v>0.5508</v>
      </c>
      <c r="P615" s="2">
        <v>0.5947</v>
      </c>
      <c r="Q615" s="2">
        <v>0.6053</v>
      </c>
      <c r="R615" s="2">
        <v>0.8293</v>
      </c>
      <c r="S615" s="2">
        <v>0.57805</v>
      </c>
      <c r="T615" s="2">
        <v>0.71185</v>
      </c>
      <c r="U615" s="2">
        <v>0.9094</v>
      </c>
      <c r="V615" s="2">
        <v>1.3578000000000001</v>
      </c>
    </row>
    <row r="616" spans="12:22" ht="12.75">
      <c r="L616" s="2">
        <v>101.5</v>
      </c>
      <c r="M616" s="2">
        <v>0.909</v>
      </c>
      <c r="N616" s="2">
        <v>0.7116</v>
      </c>
      <c r="O616" s="2">
        <v>0.5506</v>
      </c>
      <c r="P616" s="2">
        <v>0.5944</v>
      </c>
      <c r="Q616" s="2">
        <v>0.605</v>
      </c>
      <c r="R616" s="2">
        <v>0.8291</v>
      </c>
      <c r="S616" s="2">
        <v>0.5778</v>
      </c>
      <c r="T616" s="2">
        <v>0.7116</v>
      </c>
      <c r="U616" s="2">
        <v>0.909</v>
      </c>
      <c r="V616" s="2">
        <v>1.3574</v>
      </c>
    </row>
    <row r="617" spans="12:22" ht="12.75">
      <c r="L617" s="2">
        <v>101.6</v>
      </c>
      <c r="M617" s="2">
        <v>0.909</v>
      </c>
      <c r="N617" s="2">
        <v>0.7113</v>
      </c>
      <c r="O617" s="2">
        <v>0.5504</v>
      </c>
      <c r="P617" s="2">
        <v>0.5941</v>
      </c>
      <c r="Q617" s="2">
        <v>0.6048</v>
      </c>
      <c r="R617" s="2">
        <v>0.8288</v>
      </c>
      <c r="S617" s="2">
        <v>0.5776</v>
      </c>
      <c r="T617" s="2">
        <v>0.7113</v>
      </c>
      <c r="U617" s="2">
        <v>0.909</v>
      </c>
      <c r="V617" s="2">
        <v>1.357</v>
      </c>
    </row>
    <row r="618" spans="12:22" ht="12.75">
      <c r="L618" s="2">
        <v>101.7</v>
      </c>
      <c r="M618" s="2">
        <v>0.909</v>
      </c>
      <c r="N618" s="2">
        <v>0.71105</v>
      </c>
      <c r="O618" s="2">
        <v>0.5502</v>
      </c>
      <c r="P618" s="2">
        <v>0.5938</v>
      </c>
      <c r="Q618" s="2">
        <v>0.6046</v>
      </c>
      <c r="R618" s="2">
        <v>0.8286</v>
      </c>
      <c r="S618" s="2">
        <v>0.5774</v>
      </c>
      <c r="T618" s="2">
        <v>0.71105</v>
      </c>
      <c r="U618" s="2">
        <v>0.909</v>
      </c>
      <c r="V618" s="2">
        <v>1.3566</v>
      </c>
    </row>
    <row r="619" spans="12:22" ht="12.75">
      <c r="L619" s="2">
        <v>101.8</v>
      </c>
      <c r="M619" s="2">
        <v>0.9088</v>
      </c>
      <c r="N619" s="2">
        <v>0.7108</v>
      </c>
      <c r="O619" s="2">
        <v>0.55</v>
      </c>
      <c r="P619" s="2">
        <v>0.5935</v>
      </c>
      <c r="Q619" s="2">
        <v>0.6044</v>
      </c>
      <c r="R619" s="2">
        <v>0.8284</v>
      </c>
      <c r="S619" s="2">
        <v>0.5772</v>
      </c>
      <c r="T619" s="2">
        <v>0.7108</v>
      </c>
      <c r="U619" s="2">
        <v>0.9088</v>
      </c>
      <c r="V619" s="2">
        <v>1.3562</v>
      </c>
    </row>
    <row r="620" spans="12:22" ht="12.75">
      <c r="L620" s="2">
        <v>101.9</v>
      </c>
      <c r="M620" s="2">
        <v>0.9084</v>
      </c>
      <c r="N620" s="2">
        <v>0.71055</v>
      </c>
      <c r="O620" s="2">
        <v>0.5519</v>
      </c>
      <c r="P620" s="2">
        <v>0.5932</v>
      </c>
      <c r="Q620" s="2">
        <v>0.6041</v>
      </c>
      <c r="R620" s="2">
        <v>0.8282</v>
      </c>
      <c r="S620" s="2">
        <v>0.578</v>
      </c>
      <c r="T620" s="2">
        <v>0.71055</v>
      </c>
      <c r="U620" s="2">
        <v>0.9084</v>
      </c>
      <c r="V620" s="2">
        <v>1.3558000000000001</v>
      </c>
    </row>
    <row r="621" spans="12:22" ht="12.75">
      <c r="L621" s="2">
        <v>102</v>
      </c>
      <c r="M621" s="2">
        <v>0.908</v>
      </c>
      <c r="N621" s="2">
        <v>0.71025</v>
      </c>
      <c r="O621" s="2">
        <v>0.5495</v>
      </c>
      <c r="P621" s="2">
        <v>0.5929</v>
      </c>
      <c r="Q621" s="2">
        <v>0.6039</v>
      </c>
      <c r="R621" s="2">
        <v>0.8279</v>
      </c>
      <c r="S621" s="2">
        <v>0.5767</v>
      </c>
      <c r="T621" s="2">
        <v>0.71025</v>
      </c>
      <c r="U621" s="2">
        <v>0.908</v>
      </c>
      <c r="V621" s="2">
        <v>1.3554</v>
      </c>
    </row>
    <row r="622" spans="12:22" ht="12.75">
      <c r="L622" s="2">
        <v>102.1</v>
      </c>
      <c r="M622" s="2">
        <v>0.9076000000000001</v>
      </c>
      <c r="N622" s="2">
        <v>0.71</v>
      </c>
      <c r="O622" s="2">
        <v>0.5493</v>
      </c>
      <c r="P622" s="2">
        <v>0.5926</v>
      </c>
      <c r="Q622" s="2">
        <v>0.6037</v>
      </c>
      <c r="R622" s="2">
        <v>0.8277</v>
      </c>
      <c r="S622" s="2">
        <v>0.5765</v>
      </c>
      <c r="T622" s="2">
        <v>0.71</v>
      </c>
      <c r="U622" s="2">
        <v>0.9076000000000001</v>
      </c>
      <c r="V622" s="2">
        <v>1.355</v>
      </c>
    </row>
    <row r="623" spans="12:22" ht="12.75">
      <c r="L623" s="2">
        <v>102.2</v>
      </c>
      <c r="M623" s="2">
        <v>0.9072</v>
      </c>
      <c r="N623" s="2">
        <v>0.70975</v>
      </c>
      <c r="O623" s="2">
        <v>0.5491</v>
      </c>
      <c r="P623" s="2">
        <v>0.5923</v>
      </c>
      <c r="Q623" s="2">
        <v>0.6035</v>
      </c>
      <c r="R623" s="2">
        <v>0.8275</v>
      </c>
      <c r="S623" s="2">
        <v>0.5763</v>
      </c>
      <c r="T623" s="2">
        <v>0.70975</v>
      </c>
      <c r="U623" s="2">
        <v>0.9072</v>
      </c>
      <c r="V623" s="2">
        <v>1.3546</v>
      </c>
    </row>
    <row r="624" spans="12:22" ht="12.75">
      <c r="L624" s="2">
        <v>102.3</v>
      </c>
      <c r="M624" s="2">
        <v>0.9068</v>
      </c>
      <c r="N624" s="2">
        <v>0.7095</v>
      </c>
      <c r="O624" s="2">
        <v>0.5489</v>
      </c>
      <c r="P624" s="2">
        <v>0.592</v>
      </c>
      <c r="Q624" s="2">
        <v>0.6032</v>
      </c>
      <c r="R624" s="2">
        <v>0.8273</v>
      </c>
      <c r="S624" s="2">
        <v>0.57605</v>
      </c>
      <c r="T624" s="2">
        <v>0.7095</v>
      </c>
      <c r="U624" s="2">
        <v>0.9068</v>
      </c>
      <c r="V624" s="2">
        <v>1.3542</v>
      </c>
    </row>
    <row r="625" spans="12:22" ht="12.75">
      <c r="L625" s="2">
        <v>102.4</v>
      </c>
      <c r="M625" s="2">
        <v>0.9064</v>
      </c>
      <c r="N625" s="2">
        <v>0.70925</v>
      </c>
      <c r="O625" s="2">
        <v>0.5487</v>
      </c>
      <c r="P625" s="2">
        <v>0.5917</v>
      </c>
      <c r="Q625" s="2">
        <v>0.603</v>
      </c>
      <c r="R625" s="2">
        <v>0.8271</v>
      </c>
      <c r="S625" s="2">
        <v>0.57585</v>
      </c>
      <c r="T625" s="2">
        <v>0.70925</v>
      </c>
      <c r="U625" s="2">
        <v>0.9064</v>
      </c>
      <c r="V625" s="2">
        <v>1.3538000000000001</v>
      </c>
    </row>
    <row r="626" spans="12:22" ht="12.75">
      <c r="L626" s="2">
        <v>102.5</v>
      </c>
      <c r="M626" s="2">
        <v>0.906</v>
      </c>
      <c r="N626" s="2">
        <v>0.70895</v>
      </c>
      <c r="O626" s="2">
        <v>0.5485</v>
      </c>
      <c r="P626" s="2">
        <v>0.5914</v>
      </c>
      <c r="Q626" s="2">
        <v>0.6028</v>
      </c>
      <c r="R626" s="2">
        <v>0.8268</v>
      </c>
      <c r="S626" s="2">
        <v>0.57565</v>
      </c>
      <c r="T626" s="2">
        <v>0.70895</v>
      </c>
      <c r="U626" s="2">
        <v>0.906</v>
      </c>
      <c r="V626" s="2">
        <v>1.3534</v>
      </c>
    </row>
    <row r="627" spans="12:22" ht="12.75">
      <c r="L627" s="2">
        <v>102.6</v>
      </c>
      <c r="M627" s="2">
        <v>0.9056000000000001</v>
      </c>
      <c r="N627" s="2">
        <v>0.7087</v>
      </c>
      <c r="O627" s="2">
        <v>0.5483</v>
      </c>
      <c r="P627" s="2">
        <v>0.5911</v>
      </c>
      <c r="Q627" s="2">
        <v>0.6026</v>
      </c>
      <c r="R627" s="2">
        <v>0.8266</v>
      </c>
      <c r="S627" s="2">
        <v>0.57545</v>
      </c>
      <c r="T627" s="2">
        <v>0.7087</v>
      </c>
      <c r="U627" s="2">
        <v>0.9056000000000001</v>
      </c>
      <c r="V627" s="2">
        <v>1.353</v>
      </c>
    </row>
    <row r="628" spans="12:22" ht="12.75">
      <c r="L628" s="2">
        <v>102.7</v>
      </c>
      <c r="M628" s="2">
        <v>0.9052</v>
      </c>
      <c r="N628" s="2">
        <v>0.70845</v>
      </c>
      <c r="O628" s="2">
        <v>0.5481</v>
      </c>
      <c r="P628" s="2">
        <v>0.5908</v>
      </c>
      <c r="Q628" s="2">
        <v>0.6024</v>
      </c>
      <c r="R628" s="2">
        <v>0.8264</v>
      </c>
      <c r="S628" s="2">
        <v>0.57525</v>
      </c>
      <c r="T628" s="2">
        <v>0.70845</v>
      </c>
      <c r="U628" s="2">
        <v>0.9052</v>
      </c>
      <c r="V628" s="2">
        <v>1.3526</v>
      </c>
    </row>
    <row r="629" spans="12:22" ht="12.75">
      <c r="L629" s="2">
        <v>102.8</v>
      </c>
      <c r="M629" s="2">
        <v>0.9048</v>
      </c>
      <c r="N629" s="2">
        <v>0.7082</v>
      </c>
      <c r="O629" s="2">
        <v>0.5479</v>
      </c>
      <c r="P629" s="2">
        <v>0.5905</v>
      </c>
      <c r="Q629" s="2">
        <v>0.6021</v>
      </c>
      <c r="R629" s="2">
        <v>0.8262</v>
      </c>
      <c r="S629" s="2">
        <v>0.575</v>
      </c>
      <c r="T629" s="2">
        <v>0.7082</v>
      </c>
      <c r="U629" s="2">
        <v>0.9048</v>
      </c>
      <c r="V629" s="2">
        <v>1.3522</v>
      </c>
    </row>
    <row r="630" spans="12:22" ht="12.75">
      <c r="L630" s="2">
        <v>102.9</v>
      </c>
      <c r="M630" s="2">
        <v>0.9044</v>
      </c>
      <c r="N630" s="2">
        <v>0.70795</v>
      </c>
      <c r="O630" s="2">
        <v>0.5497</v>
      </c>
      <c r="P630" s="2">
        <v>0.5902</v>
      </c>
      <c r="Q630" s="2">
        <v>0.6019</v>
      </c>
      <c r="R630" s="2">
        <v>0.826</v>
      </c>
      <c r="S630" s="2">
        <v>0.5758</v>
      </c>
      <c r="T630" s="2">
        <v>0.70795</v>
      </c>
      <c r="U630" s="2">
        <v>0.9044</v>
      </c>
      <c r="V630" s="2">
        <v>1.3518000000000001</v>
      </c>
    </row>
    <row r="631" spans="12:22" ht="12.75">
      <c r="L631" s="2">
        <v>103</v>
      </c>
      <c r="M631" s="2">
        <v>0.904</v>
      </c>
      <c r="N631" s="2">
        <v>0.7077</v>
      </c>
      <c r="O631" s="2">
        <v>0.5475</v>
      </c>
      <c r="P631" s="2">
        <v>0.5899</v>
      </c>
      <c r="Q631" s="2">
        <v>0.6017</v>
      </c>
      <c r="R631" s="2">
        <v>0.8258</v>
      </c>
      <c r="S631" s="2">
        <v>0.5746</v>
      </c>
      <c r="T631" s="2">
        <v>0.7077</v>
      </c>
      <c r="U631" s="2">
        <v>0.904</v>
      </c>
      <c r="V631" s="2">
        <v>1.3514</v>
      </c>
    </row>
    <row r="632" spans="12:22" ht="12.75">
      <c r="L632" s="2">
        <v>103.1</v>
      </c>
      <c r="M632" s="2">
        <v>0.904</v>
      </c>
      <c r="N632" s="2">
        <v>0.70745</v>
      </c>
      <c r="O632" s="2">
        <v>0.5473</v>
      </c>
      <c r="P632" s="2">
        <v>0.5896</v>
      </c>
      <c r="Q632" s="2">
        <v>0.6015</v>
      </c>
      <c r="R632" s="2">
        <v>0.8256</v>
      </c>
      <c r="S632" s="2">
        <v>0.5744</v>
      </c>
      <c r="T632" s="2">
        <v>0.70745</v>
      </c>
      <c r="U632" s="2">
        <v>0.904</v>
      </c>
      <c r="V632" s="2">
        <v>1.351</v>
      </c>
    </row>
    <row r="633" spans="12:22" ht="12.75">
      <c r="L633" s="2">
        <v>103.2</v>
      </c>
      <c r="M633" s="2">
        <v>0.904</v>
      </c>
      <c r="N633" s="2">
        <v>0.70715</v>
      </c>
      <c r="O633" s="2">
        <v>0.5471</v>
      </c>
      <c r="P633" s="2">
        <v>0.5893</v>
      </c>
      <c r="Q633" s="2">
        <v>0.6013</v>
      </c>
      <c r="R633" s="2">
        <v>0.8253</v>
      </c>
      <c r="S633" s="2">
        <v>0.5742</v>
      </c>
      <c r="T633" s="2">
        <v>0.70715</v>
      </c>
      <c r="U633" s="2">
        <v>0.904</v>
      </c>
      <c r="V633" s="2">
        <v>1.3506</v>
      </c>
    </row>
    <row r="634" spans="12:22" ht="12.75">
      <c r="L634" s="2">
        <v>103.3</v>
      </c>
      <c r="M634" s="2">
        <v>0.9038</v>
      </c>
      <c r="N634" s="2">
        <v>0.7069</v>
      </c>
      <c r="O634" s="2">
        <v>0.5469</v>
      </c>
      <c r="P634" s="2">
        <v>0.589</v>
      </c>
      <c r="Q634" s="2">
        <v>0.6011</v>
      </c>
      <c r="R634" s="2">
        <v>0.8251</v>
      </c>
      <c r="S634" s="2">
        <v>0.5740000000000001</v>
      </c>
      <c r="T634" s="2">
        <v>0.7069</v>
      </c>
      <c r="U634" s="2">
        <v>0.9038</v>
      </c>
      <c r="V634" s="2">
        <v>1.3502</v>
      </c>
    </row>
    <row r="635" spans="12:22" ht="12.75">
      <c r="L635" s="2">
        <v>103.4</v>
      </c>
      <c r="M635" s="2">
        <v>0.9034</v>
      </c>
      <c r="N635" s="2">
        <v>0.70665</v>
      </c>
      <c r="O635" s="2">
        <v>0.5467</v>
      </c>
      <c r="P635" s="2">
        <v>0.5887</v>
      </c>
      <c r="Q635" s="2">
        <v>0.6009</v>
      </c>
      <c r="R635" s="2">
        <v>0.8249</v>
      </c>
      <c r="S635" s="2">
        <v>0.5738</v>
      </c>
      <c r="T635" s="2">
        <v>0.70665</v>
      </c>
      <c r="U635" s="2">
        <v>0.9034</v>
      </c>
      <c r="V635" s="2">
        <v>1.3498</v>
      </c>
    </row>
    <row r="636" spans="12:22" ht="12.75">
      <c r="L636" s="2">
        <v>103.5</v>
      </c>
      <c r="M636" s="2">
        <v>0.903</v>
      </c>
      <c r="N636" s="2">
        <v>0.7064</v>
      </c>
      <c r="O636" s="2">
        <v>0.5465</v>
      </c>
      <c r="P636" s="2">
        <v>0.5884</v>
      </c>
      <c r="Q636" s="2">
        <v>0.6006</v>
      </c>
      <c r="R636" s="2">
        <v>0.8247</v>
      </c>
      <c r="S636" s="2">
        <v>0.57355</v>
      </c>
      <c r="T636" s="2">
        <v>0.7064</v>
      </c>
      <c r="U636" s="2">
        <v>0.903</v>
      </c>
      <c r="V636" s="2">
        <v>1.3494</v>
      </c>
    </row>
    <row r="637" spans="12:22" ht="12.75">
      <c r="L637" s="2">
        <v>103.6</v>
      </c>
      <c r="M637" s="2">
        <v>0.9026000000000001</v>
      </c>
      <c r="N637" s="2">
        <v>0.70615</v>
      </c>
      <c r="O637" s="2">
        <v>0.5463</v>
      </c>
      <c r="P637" s="2">
        <v>0.5881</v>
      </c>
      <c r="Q637" s="2">
        <v>0.6004</v>
      </c>
      <c r="R637" s="2">
        <v>0.8245</v>
      </c>
      <c r="S637" s="2">
        <v>0.57335</v>
      </c>
      <c r="T637" s="2">
        <v>0.70615</v>
      </c>
      <c r="U637" s="2">
        <v>0.9026000000000001</v>
      </c>
      <c r="V637" s="2">
        <v>1.349</v>
      </c>
    </row>
    <row r="638" spans="12:22" ht="12.75">
      <c r="L638" s="2">
        <v>103.7</v>
      </c>
      <c r="M638" s="2">
        <v>0.9022</v>
      </c>
      <c r="N638" s="2">
        <v>0.7059</v>
      </c>
      <c r="O638" s="2">
        <v>0.5461</v>
      </c>
      <c r="P638" s="2">
        <v>0.5878</v>
      </c>
      <c r="Q638" s="2">
        <v>0.6002</v>
      </c>
      <c r="R638" s="2">
        <v>0.8243</v>
      </c>
      <c r="S638" s="2">
        <v>0.57315</v>
      </c>
      <c r="T638" s="2">
        <v>0.7059</v>
      </c>
      <c r="U638" s="2">
        <v>0.9022</v>
      </c>
      <c r="V638" s="2">
        <v>1.3486</v>
      </c>
    </row>
    <row r="639" spans="12:22" ht="12.75">
      <c r="L639" s="2">
        <v>103.8</v>
      </c>
      <c r="M639" s="2">
        <v>0.9018</v>
      </c>
      <c r="N639" s="2">
        <v>0.70565</v>
      </c>
      <c r="O639" s="2">
        <v>0.5459</v>
      </c>
      <c r="P639" s="2">
        <v>0.5875</v>
      </c>
      <c r="Q639" s="2">
        <v>0.6</v>
      </c>
      <c r="R639" s="2">
        <v>0.8241</v>
      </c>
      <c r="S639" s="2">
        <v>0.5729500000000001</v>
      </c>
      <c r="T639" s="2">
        <v>0.70565</v>
      </c>
      <c r="U639" s="2">
        <v>0.9018</v>
      </c>
      <c r="V639" s="2">
        <v>1.3482</v>
      </c>
    </row>
    <row r="640" spans="12:22" ht="12.75">
      <c r="L640" s="2">
        <v>103.9</v>
      </c>
      <c r="M640" s="2">
        <v>0.9014</v>
      </c>
      <c r="N640" s="2">
        <v>0.7054</v>
      </c>
      <c r="O640" s="2">
        <v>0.5477</v>
      </c>
      <c r="P640" s="2">
        <v>0.5872</v>
      </c>
      <c r="Q640" s="2">
        <v>0.5998</v>
      </c>
      <c r="R640" s="2">
        <v>0.8239</v>
      </c>
      <c r="S640" s="2">
        <v>0.57375</v>
      </c>
      <c r="T640" s="2">
        <v>0.7054</v>
      </c>
      <c r="U640" s="2">
        <v>0.9014</v>
      </c>
      <c r="V640" s="2">
        <v>1.348</v>
      </c>
    </row>
    <row r="641" spans="12:22" ht="12.75">
      <c r="L641" s="2">
        <v>104</v>
      </c>
      <c r="M641" s="2">
        <v>0.901</v>
      </c>
      <c r="N641" s="2">
        <v>0.70515</v>
      </c>
      <c r="O641" s="2">
        <v>0.5455</v>
      </c>
      <c r="P641" s="2">
        <v>0.5869</v>
      </c>
      <c r="Q641" s="2">
        <v>0.5996</v>
      </c>
      <c r="R641" s="2">
        <v>0.8237</v>
      </c>
      <c r="S641" s="2">
        <v>0.57255</v>
      </c>
      <c r="T641" s="2">
        <v>0.70515</v>
      </c>
      <c r="U641" s="2">
        <v>0.901</v>
      </c>
      <c r="V641" s="2">
        <v>1.348</v>
      </c>
    </row>
    <row r="642" spans="12:22" ht="12.75">
      <c r="L642" s="2">
        <v>104.1</v>
      </c>
      <c r="M642" s="2">
        <v>0.9006000000000001</v>
      </c>
      <c r="N642" s="2">
        <v>0.7049</v>
      </c>
      <c r="O642" s="2">
        <v>0.5454</v>
      </c>
      <c r="P642" s="2">
        <v>0.5866</v>
      </c>
      <c r="Q642" s="2">
        <v>0.5994</v>
      </c>
      <c r="R642" s="2">
        <v>0.8235</v>
      </c>
      <c r="S642" s="2">
        <v>0.5724</v>
      </c>
      <c r="T642" s="2">
        <v>0.7049</v>
      </c>
      <c r="U642" s="2">
        <v>0.9006000000000001</v>
      </c>
      <c r="V642" s="2">
        <v>1.348</v>
      </c>
    </row>
    <row r="643" spans="12:22" ht="12.75">
      <c r="L643" s="2">
        <v>104.2</v>
      </c>
      <c r="M643" s="2">
        <v>0.9002</v>
      </c>
      <c r="N643" s="2">
        <v>0.7047</v>
      </c>
      <c r="O643" s="2">
        <v>0.5452</v>
      </c>
      <c r="P643" s="2">
        <v>0.5863</v>
      </c>
      <c r="Q643" s="2">
        <v>0.5992</v>
      </c>
      <c r="R643" s="2">
        <v>0.8233</v>
      </c>
      <c r="S643" s="2">
        <v>0.5722</v>
      </c>
      <c r="T643" s="2">
        <v>0.7047</v>
      </c>
      <c r="U643" s="2">
        <v>0.9002</v>
      </c>
      <c r="V643" s="2">
        <v>1.3476000000000001</v>
      </c>
    </row>
    <row r="644" spans="12:22" ht="12.75">
      <c r="L644" s="2">
        <v>104.3</v>
      </c>
      <c r="M644" s="2">
        <v>0.8998</v>
      </c>
      <c r="N644" s="2">
        <v>0.70445</v>
      </c>
      <c r="O644" s="2">
        <v>0.545</v>
      </c>
      <c r="P644" s="2">
        <v>0.5861</v>
      </c>
      <c r="Q644" s="2">
        <v>0.599</v>
      </c>
      <c r="R644" s="2">
        <v>0.8231</v>
      </c>
      <c r="S644" s="2">
        <v>0.5720000000000001</v>
      </c>
      <c r="T644" s="2">
        <v>0.70445</v>
      </c>
      <c r="U644" s="2">
        <v>0.8998</v>
      </c>
      <c r="V644" s="2">
        <v>1.3472</v>
      </c>
    </row>
    <row r="645" spans="12:22" ht="12.75">
      <c r="L645" s="2">
        <v>104.4</v>
      </c>
      <c r="M645" s="2">
        <v>0.8994</v>
      </c>
      <c r="N645" s="2">
        <v>0.7042</v>
      </c>
      <c r="O645" s="2">
        <v>0.5448</v>
      </c>
      <c r="P645" s="2">
        <v>0.5858</v>
      </c>
      <c r="Q645" s="2">
        <v>0.5988</v>
      </c>
      <c r="R645" s="2">
        <v>0.8229</v>
      </c>
      <c r="S645" s="2">
        <v>0.5718</v>
      </c>
      <c r="T645" s="2">
        <v>0.7042</v>
      </c>
      <c r="U645" s="2">
        <v>0.8994</v>
      </c>
      <c r="V645" s="2">
        <v>1.3468</v>
      </c>
    </row>
    <row r="646" spans="12:22" ht="12.75">
      <c r="L646" s="2">
        <v>104.5</v>
      </c>
      <c r="M646" s="2">
        <v>0.899</v>
      </c>
      <c r="N646" s="2">
        <v>0.70395</v>
      </c>
      <c r="O646" s="2">
        <v>0.5446</v>
      </c>
      <c r="P646" s="2">
        <v>0.5855</v>
      </c>
      <c r="Q646" s="2">
        <v>0.5986</v>
      </c>
      <c r="R646" s="2">
        <v>0.8227</v>
      </c>
      <c r="S646" s="2">
        <v>0.5716</v>
      </c>
      <c r="T646" s="2">
        <v>0.70395</v>
      </c>
      <c r="U646" s="2">
        <v>0.899</v>
      </c>
      <c r="V646" s="2">
        <v>1.3464</v>
      </c>
    </row>
    <row r="647" spans="12:22" ht="12.75">
      <c r="L647" s="2">
        <v>104.6</v>
      </c>
      <c r="M647" s="2">
        <v>0.899</v>
      </c>
      <c r="N647" s="2">
        <v>0.7037</v>
      </c>
      <c r="O647" s="2">
        <v>0.5444</v>
      </c>
      <c r="P647" s="2">
        <v>0.5852</v>
      </c>
      <c r="Q647" s="2">
        <v>0.5984</v>
      </c>
      <c r="R647" s="2">
        <v>0.8225</v>
      </c>
      <c r="S647" s="2">
        <v>0.5714</v>
      </c>
      <c r="T647" s="2">
        <v>0.7037</v>
      </c>
      <c r="U647" s="2">
        <v>0.899</v>
      </c>
      <c r="V647" s="2">
        <v>1.346</v>
      </c>
    </row>
    <row r="648" spans="12:22" ht="12.75">
      <c r="L648" s="2">
        <v>104.7</v>
      </c>
      <c r="M648" s="2">
        <v>0.899</v>
      </c>
      <c r="N648" s="2">
        <v>0.70345</v>
      </c>
      <c r="O648" s="2">
        <v>0.5443</v>
      </c>
      <c r="P648" s="2">
        <v>0.5849</v>
      </c>
      <c r="Q648" s="2">
        <v>0.5982</v>
      </c>
      <c r="R648" s="2">
        <v>0.8223</v>
      </c>
      <c r="S648" s="2">
        <v>0.57125</v>
      </c>
      <c r="T648" s="2">
        <v>0.70345</v>
      </c>
      <c r="U648" s="2">
        <v>0.899</v>
      </c>
      <c r="V648" s="2">
        <v>1.3456000000000001</v>
      </c>
    </row>
    <row r="649" spans="12:22" ht="12.75">
      <c r="L649" s="2">
        <v>104.8</v>
      </c>
      <c r="M649" s="2">
        <v>0.8988</v>
      </c>
      <c r="N649" s="2">
        <v>0.7032</v>
      </c>
      <c r="O649" s="2">
        <v>0.5441</v>
      </c>
      <c r="P649" s="2">
        <v>0.5846</v>
      </c>
      <c r="Q649" s="2">
        <v>0.598</v>
      </c>
      <c r="R649" s="2">
        <v>0.8221</v>
      </c>
      <c r="S649" s="2">
        <v>0.5710500000000001</v>
      </c>
      <c r="T649" s="2">
        <v>0.7032</v>
      </c>
      <c r="U649" s="2">
        <v>0.8988</v>
      </c>
      <c r="V649" s="2">
        <v>1.3452</v>
      </c>
    </row>
    <row r="650" spans="12:22" ht="12.75">
      <c r="L650" s="2">
        <v>104.9</v>
      </c>
      <c r="M650" s="2">
        <v>0.8984</v>
      </c>
      <c r="N650" s="2">
        <v>0.70295</v>
      </c>
      <c r="O650" s="2">
        <v>0.5457</v>
      </c>
      <c r="P650" s="2">
        <v>0.5843</v>
      </c>
      <c r="Q650" s="2">
        <v>0.5978</v>
      </c>
      <c r="R650" s="2">
        <v>0.8219</v>
      </c>
      <c r="S650" s="2">
        <v>0.57175</v>
      </c>
      <c r="T650" s="2">
        <v>0.70295</v>
      </c>
      <c r="U650" s="2">
        <v>0.8984</v>
      </c>
      <c r="V650" s="2">
        <v>1.3448</v>
      </c>
    </row>
    <row r="651" spans="12:22" ht="12.75">
      <c r="L651" s="2">
        <v>105</v>
      </c>
      <c r="M651" s="2">
        <v>0.898</v>
      </c>
      <c r="N651" s="2">
        <v>0.7027</v>
      </c>
      <c r="O651" s="2">
        <v>0.5437</v>
      </c>
      <c r="P651" s="2">
        <v>0.584</v>
      </c>
      <c r="Q651" s="2">
        <v>0.5976</v>
      </c>
      <c r="R651" s="2">
        <v>0.8217</v>
      </c>
      <c r="S651" s="2">
        <v>0.57065</v>
      </c>
      <c r="T651" s="2">
        <v>0.7027</v>
      </c>
      <c r="U651" s="2">
        <v>0.898</v>
      </c>
      <c r="V651" s="2">
        <v>1.3444</v>
      </c>
    </row>
    <row r="652" spans="12:22" ht="12.75">
      <c r="L652" s="2">
        <v>105.1</v>
      </c>
      <c r="M652" s="2">
        <v>0.898</v>
      </c>
      <c r="N652" s="2">
        <v>0.70245</v>
      </c>
      <c r="O652" s="2">
        <v>0.5436</v>
      </c>
      <c r="P652" s="2">
        <v>0.5837</v>
      </c>
      <c r="Q652" s="2">
        <v>0.5974</v>
      </c>
      <c r="R652" s="2">
        <v>0.8215</v>
      </c>
      <c r="S652" s="2">
        <v>0.5705</v>
      </c>
      <c r="T652" s="2">
        <v>0.70245</v>
      </c>
      <c r="U652" s="2">
        <v>0.898</v>
      </c>
      <c r="V652" s="2">
        <v>1.344</v>
      </c>
    </row>
    <row r="653" spans="12:22" ht="12.75">
      <c r="L653" s="2">
        <v>105.2</v>
      </c>
      <c r="M653" s="2">
        <v>0.898</v>
      </c>
      <c r="N653" s="2">
        <v>0.70225</v>
      </c>
      <c r="O653" s="2">
        <v>0.5434</v>
      </c>
      <c r="P653" s="2">
        <v>0.5834</v>
      </c>
      <c r="Q653" s="2">
        <v>0.5972</v>
      </c>
      <c r="R653" s="2">
        <v>0.8214</v>
      </c>
      <c r="S653" s="2">
        <v>0.5703</v>
      </c>
      <c r="T653" s="2">
        <v>0.70225</v>
      </c>
      <c r="U653" s="2">
        <v>0.898</v>
      </c>
      <c r="V653" s="2">
        <v>1.3436000000000001</v>
      </c>
    </row>
    <row r="654" spans="12:22" ht="12.75">
      <c r="L654" s="2">
        <v>105.3</v>
      </c>
      <c r="M654" s="2">
        <v>0.8978</v>
      </c>
      <c r="N654" s="2">
        <v>0.702</v>
      </c>
      <c r="O654" s="2">
        <v>0.5432</v>
      </c>
      <c r="P654" s="2">
        <v>0.5831</v>
      </c>
      <c r="Q654" s="2">
        <v>0.597</v>
      </c>
      <c r="R654" s="2">
        <v>0.8212</v>
      </c>
      <c r="S654" s="2">
        <v>0.5701</v>
      </c>
      <c r="T654" s="2">
        <v>0.702</v>
      </c>
      <c r="U654" s="2">
        <v>0.8978</v>
      </c>
      <c r="V654" s="2">
        <v>1.3432</v>
      </c>
    </row>
    <row r="655" spans="12:22" ht="12.75">
      <c r="L655" s="2">
        <v>105.4</v>
      </c>
      <c r="M655" s="2">
        <v>0.8974</v>
      </c>
      <c r="N655" s="2">
        <v>0.70175</v>
      </c>
      <c r="O655" s="2">
        <v>0.5431</v>
      </c>
      <c r="P655" s="2">
        <v>0.5828</v>
      </c>
      <c r="Q655" s="2">
        <v>0.5968</v>
      </c>
      <c r="R655" s="2">
        <v>0.821</v>
      </c>
      <c r="S655" s="2">
        <v>0.56995</v>
      </c>
      <c r="T655" s="2">
        <v>0.70175</v>
      </c>
      <c r="U655" s="2">
        <v>0.8974</v>
      </c>
      <c r="V655" s="2">
        <v>1.3428</v>
      </c>
    </row>
    <row r="656" spans="12:22" ht="12.75">
      <c r="L656" s="2">
        <v>105.5</v>
      </c>
      <c r="M656" s="2">
        <v>0.897</v>
      </c>
      <c r="N656" s="2">
        <v>0.70155</v>
      </c>
      <c r="O656" s="2">
        <v>0.5429</v>
      </c>
      <c r="P656" s="2">
        <v>0.5825</v>
      </c>
      <c r="Q656" s="2">
        <v>0.5966</v>
      </c>
      <c r="R656" s="2">
        <v>0.8208</v>
      </c>
      <c r="S656" s="2">
        <v>0.56975</v>
      </c>
      <c r="T656" s="2">
        <v>0.70155</v>
      </c>
      <c r="U656" s="2">
        <v>0.897</v>
      </c>
      <c r="V656" s="2">
        <v>1.3424</v>
      </c>
    </row>
    <row r="657" spans="12:22" ht="12.75">
      <c r="L657" s="2">
        <v>105.6</v>
      </c>
      <c r="M657" s="2">
        <v>0.8966000000000001</v>
      </c>
      <c r="N657" s="2">
        <v>0.7013</v>
      </c>
      <c r="O657" s="2">
        <v>0.5427</v>
      </c>
      <c r="P657" s="2">
        <v>0.5823</v>
      </c>
      <c r="Q657" s="2">
        <v>0.5964</v>
      </c>
      <c r="R657" s="2">
        <v>0.8206</v>
      </c>
      <c r="S657" s="2">
        <v>0.56955</v>
      </c>
      <c r="T657" s="2">
        <v>0.7013</v>
      </c>
      <c r="U657" s="2">
        <v>0.8966000000000001</v>
      </c>
      <c r="V657" s="2">
        <v>1.342</v>
      </c>
    </row>
    <row r="658" spans="12:22" ht="12.75">
      <c r="L658" s="2">
        <v>105.7</v>
      </c>
      <c r="M658" s="2">
        <v>0.8962</v>
      </c>
      <c r="N658" s="2">
        <v>0.70105</v>
      </c>
      <c r="O658" s="2">
        <v>0.5426</v>
      </c>
      <c r="P658" s="2">
        <v>0.582</v>
      </c>
      <c r="Q658" s="2">
        <v>0.5962</v>
      </c>
      <c r="R658" s="2">
        <v>0.8204</v>
      </c>
      <c r="S658" s="2">
        <v>0.5693999999999999</v>
      </c>
      <c r="T658" s="2">
        <v>0.70105</v>
      </c>
      <c r="U658" s="2">
        <v>0.8962</v>
      </c>
      <c r="V658" s="2">
        <v>1.3416000000000001</v>
      </c>
    </row>
    <row r="659" spans="12:22" ht="12.75">
      <c r="L659" s="2">
        <v>105.8</v>
      </c>
      <c r="M659" s="2">
        <v>0.8958</v>
      </c>
      <c r="N659" s="2">
        <v>0.7008</v>
      </c>
      <c r="O659" s="2">
        <v>0.5424</v>
      </c>
      <c r="P659" s="2">
        <v>0.5817</v>
      </c>
      <c r="Q659" s="2">
        <v>0.596</v>
      </c>
      <c r="R659" s="2">
        <v>0.8202</v>
      </c>
      <c r="S659" s="2">
        <v>0.5691999999999999</v>
      </c>
      <c r="T659" s="2">
        <v>0.7008</v>
      </c>
      <c r="U659" s="2">
        <v>0.8958</v>
      </c>
      <c r="V659" s="2">
        <v>1.3412</v>
      </c>
    </row>
    <row r="660" spans="12:22" ht="12.75">
      <c r="L660" s="2">
        <v>105.9</v>
      </c>
      <c r="M660" s="2">
        <v>0.8954</v>
      </c>
      <c r="N660" s="2">
        <v>0.70055</v>
      </c>
      <c r="O660" s="2">
        <v>0.5439</v>
      </c>
      <c r="P660" s="2">
        <v>0.5814</v>
      </c>
      <c r="Q660" s="2">
        <v>0.5958</v>
      </c>
      <c r="R660" s="2">
        <v>0.82</v>
      </c>
      <c r="S660" s="2">
        <v>0.56985</v>
      </c>
      <c r="T660" s="2">
        <v>0.70055</v>
      </c>
      <c r="U660" s="2">
        <v>0.8954</v>
      </c>
      <c r="V660" s="2">
        <v>1.3408</v>
      </c>
    </row>
    <row r="661" spans="12:22" ht="12.75">
      <c r="L661" s="2">
        <v>106</v>
      </c>
      <c r="M661" s="2">
        <v>0.895</v>
      </c>
      <c r="N661" s="2">
        <v>0.7003</v>
      </c>
      <c r="O661" s="2">
        <v>0.5421</v>
      </c>
      <c r="P661" s="2">
        <v>0.5811</v>
      </c>
      <c r="Q661" s="2">
        <v>0.5956</v>
      </c>
      <c r="R661" s="2">
        <v>0.8198</v>
      </c>
      <c r="S661" s="2">
        <v>0.5688500000000001</v>
      </c>
      <c r="T661" s="2">
        <v>0.7003</v>
      </c>
      <c r="U661" s="2">
        <v>0.895</v>
      </c>
      <c r="V661" s="2">
        <v>1.3404</v>
      </c>
    </row>
    <row r="662" spans="12:22" ht="12.75">
      <c r="L662" s="2">
        <v>106.1</v>
      </c>
      <c r="M662" s="2">
        <v>0.8946000000000001</v>
      </c>
      <c r="N662" s="2">
        <v>0.7001</v>
      </c>
      <c r="O662" s="2">
        <v>0.5419</v>
      </c>
      <c r="P662" s="2">
        <v>0.5808</v>
      </c>
      <c r="Q662" s="2">
        <v>0.5954</v>
      </c>
      <c r="R662" s="2">
        <v>0.8197</v>
      </c>
      <c r="S662" s="2">
        <v>0.5686500000000001</v>
      </c>
      <c r="T662" s="2">
        <v>0.7001</v>
      </c>
      <c r="U662" s="2">
        <v>0.8946000000000001</v>
      </c>
      <c r="V662" s="2">
        <v>1.34</v>
      </c>
    </row>
    <row r="663" spans="12:22" ht="12.75">
      <c r="L663" s="2">
        <v>106.2</v>
      </c>
      <c r="M663" s="2">
        <v>0.8942</v>
      </c>
      <c r="N663" s="2">
        <v>0.69985</v>
      </c>
      <c r="O663" s="2">
        <v>0.5417</v>
      </c>
      <c r="P663" s="2">
        <v>0.5805</v>
      </c>
      <c r="Q663" s="2">
        <v>0.5952</v>
      </c>
      <c r="R663" s="2">
        <v>0.8195</v>
      </c>
      <c r="S663" s="2">
        <v>0.5684499999999999</v>
      </c>
      <c r="T663" s="2">
        <v>0.69985</v>
      </c>
      <c r="U663" s="2">
        <v>0.8942</v>
      </c>
      <c r="V663" s="2">
        <v>1.3396000000000001</v>
      </c>
    </row>
    <row r="664" spans="12:22" ht="12.75">
      <c r="L664" s="2">
        <v>106.3</v>
      </c>
      <c r="M664" s="2">
        <v>0.894</v>
      </c>
      <c r="N664" s="2">
        <v>0.6996</v>
      </c>
      <c r="O664" s="2">
        <v>0.5416</v>
      </c>
      <c r="P664" s="2">
        <v>0.5802</v>
      </c>
      <c r="Q664" s="2">
        <v>0.595</v>
      </c>
      <c r="R664" s="2">
        <v>0.8193</v>
      </c>
      <c r="S664" s="2">
        <v>0.5683</v>
      </c>
      <c r="T664" s="2">
        <v>0.6996</v>
      </c>
      <c r="U664" s="2">
        <v>0.894</v>
      </c>
      <c r="V664" s="2">
        <v>1.3392</v>
      </c>
    </row>
    <row r="665" spans="12:22" ht="12.75">
      <c r="L665" s="2">
        <v>106.4</v>
      </c>
      <c r="M665" s="2">
        <v>0.894</v>
      </c>
      <c r="N665" s="2">
        <v>0.6994</v>
      </c>
      <c r="O665" s="2">
        <v>0.5414</v>
      </c>
      <c r="P665" s="2">
        <v>0.5799</v>
      </c>
      <c r="Q665" s="2">
        <v>0.5948</v>
      </c>
      <c r="R665" s="2">
        <v>0.8191</v>
      </c>
      <c r="S665" s="2">
        <v>0.5681</v>
      </c>
      <c r="T665" s="2">
        <v>0.6994</v>
      </c>
      <c r="U665" s="2">
        <v>0.894</v>
      </c>
      <c r="V665" s="2">
        <v>1.3388</v>
      </c>
    </row>
    <row r="666" spans="12:22" ht="12.75">
      <c r="L666" s="2">
        <v>106.5</v>
      </c>
      <c r="M666" s="2">
        <v>0.894</v>
      </c>
      <c r="N666" s="2">
        <v>0.69915</v>
      </c>
      <c r="O666" s="2">
        <v>0.5413</v>
      </c>
      <c r="P666" s="2">
        <v>0.5797</v>
      </c>
      <c r="Q666" s="2">
        <v>0.5946</v>
      </c>
      <c r="R666" s="2">
        <v>0.8189</v>
      </c>
      <c r="S666" s="2">
        <v>0.56795</v>
      </c>
      <c r="T666" s="2">
        <v>0.69915</v>
      </c>
      <c r="U666" s="2">
        <v>0.894</v>
      </c>
      <c r="V666" s="2">
        <v>1.3384</v>
      </c>
    </row>
    <row r="667" spans="12:22" ht="12.75">
      <c r="L667" s="2">
        <v>106.6</v>
      </c>
      <c r="M667" s="2">
        <v>0.8936000000000001</v>
      </c>
      <c r="N667" s="2">
        <v>0.69895</v>
      </c>
      <c r="O667" s="2">
        <v>0.5411</v>
      </c>
      <c r="P667" s="2">
        <v>0.5794</v>
      </c>
      <c r="Q667" s="2">
        <v>0.5945</v>
      </c>
      <c r="R667" s="2">
        <v>0.8188</v>
      </c>
      <c r="S667" s="2">
        <v>0.5678000000000001</v>
      </c>
      <c r="T667" s="2">
        <v>0.69895</v>
      </c>
      <c r="U667" s="2">
        <v>0.8936000000000001</v>
      </c>
      <c r="V667" s="2">
        <v>1.338</v>
      </c>
    </row>
    <row r="668" spans="12:22" ht="12.75">
      <c r="L668" s="2">
        <v>106.7</v>
      </c>
      <c r="M668" s="2">
        <v>0.8932</v>
      </c>
      <c r="N668" s="2">
        <v>0.6987</v>
      </c>
      <c r="O668" s="2">
        <v>0.541</v>
      </c>
      <c r="P668" s="2">
        <v>0.5791</v>
      </c>
      <c r="Q668" s="2">
        <v>0.5943</v>
      </c>
      <c r="R668" s="2">
        <v>0.8186</v>
      </c>
      <c r="S668" s="2">
        <v>0.56765</v>
      </c>
      <c r="T668" s="2">
        <v>0.6987</v>
      </c>
      <c r="U668" s="2">
        <v>0.8932</v>
      </c>
      <c r="V668" s="2">
        <v>1.338</v>
      </c>
    </row>
    <row r="669" spans="12:22" ht="12.75">
      <c r="L669" s="2">
        <v>106.8</v>
      </c>
      <c r="M669" s="2">
        <v>0.8928</v>
      </c>
      <c r="N669" s="2">
        <v>0.69845</v>
      </c>
      <c r="O669" s="2">
        <v>0.5408</v>
      </c>
      <c r="P669" s="2">
        <v>0.5788</v>
      </c>
      <c r="Q669" s="2">
        <v>0.5941</v>
      </c>
      <c r="R669" s="2">
        <v>0.8184</v>
      </c>
      <c r="S669" s="2">
        <v>0.56745</v>
      </c>
      <c r="T669" s="2">
        <v>0.69845</v>
      </c>
      <c r="U669" s="2">
        <v>0.8928</v>
      </c>
      <c r="V669" s="2">
        <v>1.338</v>
      </c>
    </row>
    <row r="670" spans="12:22" ht="12.75">
      <c r="L670" s="2">
        <v>106.9</v>
      </c>
      <c r="M670" s="2">
        <v>0.8924</v>
      </c>
      <c r="N670" s="2">
        <v>0.6982</v>
      </c>
      <c r="O670" s="2">
        <v>0.5422</v>
      </c>
      <c r="P670" s="2">
        <v>0.5785</v>
      </c>
      <c r="Q670" s="2">
        <v>0.5939</v>
      </c>
      <c r="R670" s="2">
        <v>0.8182</v>
      </c>
      <c r="S670" s="2">
        <v>0.5680499999999999</v>
      </c>
      <c r="T670" s="2">
        <v>0.6982</v>
      </c>
      <c r="U670" s="2">
        <v>0.8924</v>
      </c>
      <c r="V670" s="2">
        <v>1.3378</v>
      </c>
    </row>
    <row r="671" spans="12:22" ht="12.75">
      <c r="L671" s="2">
        <v>107</v>
      </c>
      <c r="M671" s="2">
        <v>0.892</v>
      </c>
      <c r="N671" s="2">
        <v>0.69795</v>
      </c>
      <c r="O671" s="2">
        <v>0.5405</v>
      </c>
      <c r="P671" s="2">
        <v>0.5782</v>
      </c>
      <c r="Q671" s="2">
        <v>0.5937</v>
      </c>
      <c r="R671" s="2">
        <v>0.818</v>
      </c>
      <c r="S671" s="2">
        <v>0.5670999999999999</v>
      </c>
      <c r="T671" s="2">
        <v>0.69795</v>
      </c>
      <c r="U671" s="2">
        <v>0.892</v>
      </c>
      <c r="V671" s="2">
        <v>1.3374</v>
      </c>
    </row>
    <row r="672" spans="12:22" ht="12.75">
      <c r="L672" s="2">
        <v>107.1</v>
      </c>
      <c r="M672" s="2">
        <v>0.892</v>
      </c>
      <c r="N672" s="2">
        <v>0.69775</v>
      </c>
      <c r="O672" s="2">
        <v>0.5404</v>
      </c>
      <c r="P672" s="2">
        <v>0.5779</v>
      </c>
      <c r="Q672" s="2">
        <v>0.5935</v>
      </c>
      <c r="R672" s="2">
        <v>0.8179</v>
      </c>
      <c r="S672" s="2">
        <v>0.5669500000000001</v>
      </c>
      <c r="T672" s="2">
        <v>0.69775</v>
      </c>
      <c r="U672" s="2">
        <v>0.892</v>
      </c>
      <c r="V672" s="2">
        <v>1.337</v>
      </c>
    </row>
    <row r="673" spans="12:22" ht="12.75">
      <c r="L673" s="2">
        <v>107.2</v>
      </c>
      <c r="M673" s="2">
        <v>0.892</v>
      </c>
      <c r="N673" s="2">
        <v>0.69755</v>
      </c>
      <c r="O673" s="2">
        <v>0.5402</v>
      </c>
      <c r="P673" s="2">
        <v>0.5776</v>
      </c>
      <c r="Q673" s="2">
        <v>0.5933</v>
      </c>
      <c r="R673" s="2">
        <v>0.8177</v>
      </c>
      <c r="S673" s="2">
        <v>0.5667500000000001</v>
      </c>
      <c r="T673" s="2">
        <v>0.69755</v>
      </c>
      <c r="U673" s="2">
        <v>0.892</v>
      </c>
      <c r="V673" s="2">
        <v>1.3366</v>
      </c>
    </row>
    <row r="674" spans="12:22" ht="12.75">
      <c r="L674" s="2">
        <v>107.3</v>
      </c>
      <c r="M674" s="2">
        <v>0.8918</v>
      </c>
      <c r="N674" s="2">
        <v>0.6973</v>
      </c>
      <c r="O674" s="2">
        <v>0.5401</v>
      </c>
      <c r="P674" s="2">
        <v>0.5774</v>
      </c>
      <c r="Q674" s="2">
        <v>0.5932</v>
      </c>
      <c r="R674" s="2">
        <v>0.8175</v>
      </c>
      <c r="S674" s="2">
        <v>0.56665</v>
      </c>
      <c r="T674" s="2">
        <v>0.6973</v>
      </c>
      <c r="U674" s="2">
        <v>0.8918</v>
      </c>
      <c r="V674" s="2">
        <v>1.3362</v>
      </c>
    </row>
    <row r="675" spans="12:22" ht="12.75">
      <c r="L675" s="2">
        <v>107.4</v>
      </c>
      <c r="M675" s="2">
        <v>0.8914</v>
      </c>
      <c r="N675" s="2">
        <v>0.69705</v>
      </c>
      <c r="O675" s="2">
        <v>0.5399</v>
      </c>
      <c r="P675" s="2">
        <v>0.5771</v>
      </c>
      <c r="Q675" s="2">
        <v>0.593</v>
      </c>
      <c r="R675" s="2">
        <v>0.8173</v>
      </c>
      <c r="S675" s="2">
        <v>0.56645</v>
      </c>
      <c r="T675" s="2">
        <v>0.69705</v>
      </c>
      <c r="U675" s="2">
        <v>0.8914</v>
      </c>
      <c r="V675" s="2">
        <v>1.3358</v>
      </c>
    </row>
    <row r="676" spans="12:22" ht="12.75">
      <c r="L676" s="2">
        <v>107.5</v>
      </c>
      <c r="M676" s="2">
        <v>0.891</v>
      </c>
      <c r="N676" s="2">
        <v>0.69685</v>
      </c>
      <c r="O676" s="2">
        <v>0.5398</v>
      </c>
      <c r="P676" s="2">
        <v>0.5768</v>
      </c>
      <c r="Q676" s="2">
        <v>0.5928</v>
      </c>
      <c r="R676" s="2">
        <v>0.8172</v>
      </c>
      <c r="S676" s="2">
        <v>0.5663</v>
      </c>
      <c r="T676" s="2">
        <v>0.69685</v>
      </c>
      <c r="U676" s="2">
        <v>0.891</v>
      </c>
      <c r="V676" s="2">
        <v>1.3354</v>
      </c>
    </row>
    <row r="677" spans="12:22" ht="12.75">
      <c r="L677" s="2">
        <v>107.6</v>
      </c>
      <c r="M677" s="2">
        <v>0.8906000000000001</v>
      </c>
      <c r="N677" s="2">
        <v>0.6966</v>
      </c>
      <c r="O677" s="2">
        <v>0.5396</v>
      </c>
      <c r="P677" s="2">
        <v>0.5765</v>
      </c>
      <c r="Q677" s="2">
        <v>0.5926</v>
      </c>
      <c r="R677" s="2">
        <v>0.817</v>
      </c>
      <c r="S677" s="2">
        <v>0.5661</v>
      </c>
      <c r="T677" s="2">
        <v>0.6966</v>
      </c>
      <c r="U677" s="2">
        <v>0.8906000000000001</v>
      </c>
      <c r="V677" s="2">
        <v>1.335</v>
      </c>
    </row>
    <row r="678" spans="12:22" ht="12.75">
      <c r="L678" s="2">
        <v>107.7</v>
      </c>
      <c r="M678" s="2">
        <v>0.8902</v>
      </c>
      <c r="N678" s="2">
        <v>0.69635</v>
      </c>
      <c r="O678" s="2">
        <v>0.5395</v>
      </c>
      <c r="P678" s="2">
        <v>0.5762</v>
      </c>
      <c r="Q678" s="2">
        <v>0.5924</v>
      </c>
      <c r="R678" s="2">
        <v>0.8168</v>
      </c>
      <c r="S678" s="2">
        <v>0.56595</v>
      </c>
      <c r="T678" s="2">
        <v>0.69635</v>
      </c>
      <c r="U678" s="2">
        <v>0.8902</v>
      </c>
      <c r="V678" s="2">
        <v>1.3346</v>
      </c>
    </row>
    <row r="679" spans="12:22" ht="12.75">
      <c r="L679" s="2">
        <v>107.8</v>
      </c>
      <c r="M679" s="2">
        <v>0.89</v>
      </c>
      <c r="N679" s="2">
        <v>0.6962</v>
      </c>
      <c r="O679" s="2">
        <v>0.5393</v>
      </c>
      <c r="P679" s="2">
        <v>0.5759</v>
      </c>
      <c r="Q679" s="2">
        <v>0.5923</v>
      </c>
      <c r="R679" s="2">
        <v>0.8167</v>
      </c>
      <c r="S679" s="2">
        <v>0.5658000000000001</v>
      </c>
      <c r="T679" s="2">
        <v>0.6962</v>
      </c>
      <c r="U679" s="2">
        <v>0.89</v>
      </c>
      <c r="V679" s="2">
        <v>1.3342</v>
      </c>
    </row>
    <row r="680" spans="12:22" ht="12.75">
      <c r="L680" s="2">
        <v>107.9</v>
      </c>
      <c r="M680" s="2">
        <v>0.89</v>
      </c>
      <c r="N680" s="2">
        <v>0.69595</v>
      </c>
      <c r="O680" s="2">
        <v>0.5407</v>
      </c>
      <c r="P680" s="2">
        <v>0.5757</v>
      </c>
      <c r="Q680" s="2">
        <v>0.5921</v>
      </c>
      <c r="R680" s="2">
        <v>0.8165</v>
      </c>
      <c r="S680" s="2">
        <v>0.5664</v>
      </c>
      <c r="T680" s="2">
        <v>0.69595</v>
      </c>
      <c r="U680" s="2">
        <v>0.89</v>
      </c>
      <c r="V680" s="2">
        <v>1.3338</v>
      </c>
    </row>
    <row r="681" spans="12:22" ht="12.75">
      <c r="L681" s="2">
        <v>108</v>
      </c>
      <c r="M681" s="2">
        <v>0.89</v>
      </c>
      <c r="N681" s="2">
        <v>0.6957</v>
      </c>
      <c r="O681" s="2">
        <v>0.5391</v>
      </c>
      <c r="P681" s="2">
        <v>0.5754</v>
      </c>
      <c r="Q681" s="2">
        <v>0.5919</v>
      </c>
      <c r="R681" s="2">
        <v>0.8163</v>
      </c>
      <c r="S681" s="2">
        <v>0.5655</v>
      </c>
      <c r="T681" s="2">
        <v>0.6957</v>
      </c>
      <c r="U681" s="2">
        <v>0.89</v>
      </c>
      <c r="V681" s="2">
        <v>1.3334</v>
      </c>
    </row>
    <row r="682" spans="12:22" ht="12.75">
      <c r="L682" s="2">
        <v>108.1</v>
      </c>
      <c r="M682" s="2">
        <v>0.8896000000000001</v>
      </c>
      <c r="N682" s="2">
        <v>0.69545</v>
      </c>
      <c r="O682" s="2">
        <v>0.5389</v>
      </c>
      <c r="P682" s="2">
        <v>0.5751</v>
      </c>
      <c r="Q682" s="2">
        <v>0.5917</v>
      </c>
      <c r="R682" s="2">
        <v>0.8161</v>
      </c>
      <c r="S682" s="2">
        <v>0.5653</v>
      </c>
      <c r="T682" s="2">
        <v>0.69545</v>
      </c>
      <c r="U682" s="2">
        <v>0.8896000000000001</v>
      </c>
      <c r="V682" s="2">
        <v>1.333</v>
      </c>
    </row>
    <row r="683" spans="12:22" ht="12.75">
      <c r="L683" s="2">
        <v>108.2</v>
      </c>
      <c r="M683" s="2">
        <v>0.8892</v>
      </c>
      <c r="N683" s="2">
        <v>0.69525</v>
      </c>
      <c r="O683" s="2">
        <v>0.5388</v>
      </c>
      <c r="P683" s="2">
        <v>0.5748</v>
      </c>
      <c r="Q683" s="2">
        <v>0.5916</v>
      </c>
      <c r="R683" s="2">
        <v>0.816</v>
      </c>
      <c r="S683" s="2">
        <v>0.5651999999999999</v>
      </c>
      <c r="T683" s="2">
        <v>0.69525</v>
      </c>
      <c r="U683" s="2">
        <v>0.8892</v>
      </c>
      <c r="V683" s="2">
        <v>1.3326</v>
      </c>
    </row>
    <row r="684" spans="12:22" ht="12.75">
      <c r="L684" s="2">
        <v>108.3</v>
      </c>
      <c r="M684" s="2">
        <v>0.889</v>
      </c>
      <c r="N684" s="2">
        <v>0.695</v>
      </c>
      <c r="O684" s="2">
        <v>0.5386</v>
      </c>
      <c r="P684" s="2">
        <v>0.5745</v>
      </c>
      <c r="Q684" s="2">
        <v>0.5914</v>
      </c>
      <c r="R684" s="2">
        <v>0.8158</v>
      </c>
      <c r="S684" s="2">
        <v>0.565</v>
      </c>
      <c r="T684" s="2">
        <v>0.695</v>
      </c>
      <c r="U684" s="2">
        <v>0.889</v>
      </c>
      <c r="V684" s="2">
        <v>1.3322</v>
      </c>
    </row>
    <row r="685" spans="12:22" ht="12.75">
      <c r="L685" s="2">
        <v>108.4</v>
      </c>
      <c r="M685" s="2">
        <v>0.889</v>
      </c>
      <c r="N685" s="2">
        <v>0.6948</v>
      </c>
      <c r="O685" s="2">
        <v>0.5385</v>
      </c>
      <c r="P685" s="2">
        <v>0.5742</v>
      </c>
      <c r="Q685" s="2">
        <v>0.5912</v>
      </c>
      <c r="R685" s="2">
        <v>0.8156</v>
      </c>
      <c r="S685" s="2">
        <v>0.56485</v>
      </c>
      <c r="T685" s="2">
        <v>0.6948</v>
      </c>
      <c r="U685" s="2">
        <v>0.889</v>
      </c>
      <c r="V685" s="2">
        <v>1.3318</v>
      </c>
    </row>
    <row r="686" spans="12:22" ht="12.75">
      <c r="L686" s="2">
        <v>108.5</v>
      </c>
      <c r="M686" s="2">
        <v>0.889</v>
      </c>
      <c r="N686" s="2">
        <v>0.6946</v>
      </c>
      <c r="O686" s="2">
        <v>0.5384</v>
      </c>
      <c r="P686" s="2">
        <v>0.574</v>
      </c>
      <c r="Q686" s="2">
        <v>0.591</v>
      </c>
      <c r="R686" s="2">
        <v>0.8155</v>
      </c>
      <c r="S686" s="2">
        <v>0.5647</v>
      </c>
      <c r="T686" s="2">
        <v>0.6946</v>
      </c>
      <c r="U686" s="2">
        <v>0.889</v>
      </c>
      <c r="V686" s="2">
        <v>1.3314</v>
      </c>
    </row>
    <row r="687" spans="12:22" ht="12.75">
      <c r="L687" s="2">
        <v>108.6</v>
      </c>
      <c r="M687" s="2">
        <v>0.8886000000000001</v>
      </c>
      <c r="N687" s="2">
        <v>0.69435</v>
      </c>
      <c r="O687" s="2">
        <v>0.5382</v>
      </c>
      <c r="P687" s="2">
        <v>0.5737</v>
      </c>
      <c r="Q687" s="2">
        <v>0.5909</v>
      </c>
      <c r="R687" s="2">
        <v>0.8153</v>
      </c>
      <c r="S687" s="2">
        <v>0.56455</v>
      </c>
      <c r="T687" s="2">
        <v>0.69435</v>
      </c>
      <c r="U687" s="2">
        <v>0.8886000000000001</v>
      </c>
      <c r="V687" s="2">
        <v>1.331</v>
      </c>
    </row>
    <row r="688" spans="12:22" ht="12.75">
      <c r="L688" s="2">
        <v>108.7</v>
      </c>
      <c r="M688" s="2">
        <v>0.8882</v>
      </c>
      <c r="N688" s="2">
        <v>0.69415</v>
      </c>
      <c r="O688" s="2">
        <v>0.5381</v>
      </c>
      <c r="P688" s="2">
        <v>0.5734</v>
      </c>
      <c r="Q688" s="2">
        <v>0.5907</v>
      </c>
      <c r="R688" s="2">
        <v>0.8152</v>
      </c>
      <c r="S688" s="2">
        <v>0.5644</v>
      </c>
      <c r="T688" s="2">
        <v>0.69415</v>
      </c>
      <c r="U688" s="2">
        <v>0.8882</v>
      </c>
      <c r="V688" s="2">
        <v>1.331</v>
      </c>
    </row>
    <row r="689" spans="12:22" ht="12.75">
      <c r="L689" s="2">
        <v>108.8</v>
      </c>
      <c r="M689" s="2">
        <v>0.8878</v>
      </c>
      <c r="N689" s="2">
        <v>0.6939</v>
      </c>
      <c r="O689" s="2">
        <v>0.538</v>
      </c>
      <c r="P689" s="2">
        <v>0.5731</v>
      </c>
      <c r="Q689" s="2">
        <v>0.5905</v>
      </c>
      <c r="R689" s="2">
        <v>0.815</v>
      </c>
      <c r="S689" s="2">
        <v>0.56425</v>
      </c>
      <c r="T689" s="2">
        <v>0.6939</v>
      </c>
      <c r="U689" s="2">
        <v>0.8878</v>
      </c>
      <c r="V689" s="2">
        <v>1.331</v>
      </c>
    </row>
    <row r="690" spans="12:22" ht="12.75">
      <c r="L690" s="2">
        <v>108.9</v>
      </c>
      <c r="M690" s="2">
        <v>0.8874</v>
      </c>
      <c r="N690" s="2">
        <v>0.69365</v>
      </c>
      <c r="O690" s="2">
        <v>0.5392</v>
      </c>
      <c r="P690" s="2">
        <v>0.5728</v>
      </c>
      <c r="Q690" s="2">
        <v>0.5903</v>
      </c>
      <c r="R690" s="2">
        <v>0.8148</v>
      </c>
      <c r="S690" s="2">
        <v>0.5647500000000001</v>
      </c>
      <c r="T690" s="2">
        <v>0.69365</v>
      </c>
      <c r="U690" s="2">
        <v>0.8874</v>
      </c>
      <c r="V690" s="2">
        <v>1.3308</v>
      </c>
    </row>
    <row r="691" spans="12:22" ht="12.75">
      <c r="L691" s="2">
        <v>109</v>
      </c>
      <c r="M691" s="2">
        <v>0.887</v>
      </c>
      <c r="N691" s="2">
        <v>0.6935</v>
      </c>
      <c r="O691" s="2">
        <v>0.5377</v>
      </c>
      <c r="P691" s="2">
        <v>0.5725</v>
      </c>
      <c r="Q691" s="2">
        <v>0.5902</v>
      </c>
      <c r="R691" s="2">
        <v>0.8147</v>
      </c>
      <c r="S691" s="2">
        <v>0.56395</v>
      </c>
      <c r="T691" s="2">
        <v>0.6935</v>
      </c>
      <c r="U691" s="2">
        <v>0.887</v>
      </c>
      <c r="V691" s="2">
        <v>1.3304</v>
      </c>
    </row>
    <row r="692" spans="12:22" ht="12.75">
      <c r="L692" s="2">
        <v>109.1</v>
      </c>
      <c r="M692" s="2">
        <v>0.887</v>
      </c>
      <c r="N692" s="2">
        <v>0.69325</v>
      </c>
      <c r="O692" s="2">
        <v>0.5376</v>
      </c>
      <c r="P692" s="2">
        <v>0.5723</v>
      </c>
      <c r="Q692" s="2">
        <v>0.59</v>
      </c>
      <c r="R692" s="2">
        <v>0.8145</v>
      </c>
      <c r="S692" s="2">
        <v>0.5638</v>
      </c>
      <c r="T692" s="2">
        <v>0.69325</v>
      </c>
      <c r="U692" s="2">
        <v>0.887</v>
      </c>
      <c r="V692" s="2">
        <v>1.33</v>
      </c>
    </row>
    <row r="693" spans="12:22" ht="12.75">
      <c r="L693" s="2">
        <v>109.2</v>
      </c>
      <c r="M693" s="2">
        <v>0.887</v>
      </c>
      <c r="N693" s="2">
        <v>0.693</v>
      </c>
      <c r="O693" s="2">
        <v>0.5375</v>
      </c>
      <c r="P693" s="2">
        <v>0.572</v>
      </c>
      <c r="Q693" s="2">
        <v>0.5898</v>
      </c>
      <c r="R693" s="2">
        <v>0.8143</v>
      </c>
      <c r="S693" s="2">
        <v>0.56365</v>
      </c>
      <c r="T693" s="2">
        <v>0.693</v>
      </c>
      <c r="U693" s="2">
        <v>0.887</v>
      </c>
      <c r="V693" s="2">
        <v>1.3296000000000001</v>
      </c>
    </row>
    <row r="694" spans="12:22" ht="12.75">
      <c r="L694" s="2">
        <v>109.3</v>
      </c>
      <c r="M694" s="2">
        <v>0.8868</v>
      </c>
      <c r="N694" s="2">
        <v>0.6928</v>
      </c>
      <c r="O694" s="2">
        <v>0.5373</v>
      </c>
      <c r="P694" s="2">
        <v>0.5717</v>
      </c>
      <c r="Q694" s="2">
        <v>0.5897</v>
      </c>
      <c r="R694" s="2">
        <v>0.8142</v>
      </c>
      <c r="S694" s="2">
        <v>0.5635</v>
      </c>
      <c r="T694" s="2">
        <v>0.6928</v>
      </c>
      <c r="U694" s="2">
        <v>0.8868</v>
      </c>
      <c r="V694" s="2">
        <v>1.3292</v>
      </c>
    </row>
    <row r="695" spans="12:22" ht="12.75">
      <c r="L695" s="2">
        <v>109.4</v>
      </c>
      <c r="M695" s="2">
        <v>0.8864</v>
      </c>
      <c r="N695" s="2">
        <v>0.69255</v>
      </c>
      <c r="O695" s="2">
        <v>0.5372</v>
      </c>
      <c r="P695" s="2">
        <v>0.5714</v>
      </c>
      <c r="Q695" s="2">
        <v>0.5895</v>
      </c>
      <c r="R695" s="2">
        <v>0.814</v>
      </c>
      <c r="S695" s="2">
        <v>0.56335</v>
      </c>
      <c r="T695" s="2">
        <v>0.69255</v>
      </c>
      <c r="U695" s="2">
        <v>0.8864</v>
      </c>
      <c r="V695" s="2">
        <v>1.3288</v>
      </c>
    </row>
    <row r="696" spans="12:22" ht="12.75">
      <c r="L696" s="2">
        <v>109.5</v>
      </c>
      <c r="M696" s="2">
        <v>0.886</v>
      </c>
      <c r="N696" s="2">
        <v>0.6924</v>
      </c>
      <c r="O696" s="2">
        <v>0.5371</v>
      </c>
      <c r="P696" s="2">
        <v>0.5711</v>
      </c>
      <c r="Q696" s="2">
        <v>0.5893</v>
      </c>
      <c r="R696" s="2">
        <v>0.8139</v>
      </c>
      <c r="S696" s="2">
        <v>0.5632</v>
      </c>
      <c r="T696" s="2">
        <v>0.6924</v>
      </c>
      <c r="U696" s="2">
        <v>0.886</v>
      </c>
      <c r="V696" s="2">
        <v>1.3284</v>
      </c>
    </row>
    <row r="697" spans="12:22" ht="12.75">
      <c r="L697" s="2">
        <v>109.6</v>
      </c>
      <c r="M697" s="2">
        <v>0.8856</v>
      </c>
      <c r="N697" s="2">
        <v>0.69215</v>
      </c>
      <c r="O697" s="2">
        <v>0.537</v>
      </c>
      <c r="P697" s="2">
        <v>0.5709</v>
      </c>
      <c r="Q697" s="2">
        <v>0.5892</v>
      </c>
      <c r="R697" s="2">
        <v>0.8137</v>
      </c>
      <c r="S697" s="2">
        <v>0.5630999999999999</v>
      </c>
      <c r="T697" s="2">
        <v>0.69215</v>
      </c>
      <c r="U697" s="2">
        <v>0.8856</v>
      </c>
      <c r="V697" s="2">
        <v>1.328</v>
      </c>
    </row>
    <row r="698" spans="12:22" ht="12.75">
      <c r="L698" s="2">
        <v>109.7</v>
      </c>
      <c r="M698" s="2">
        <v>0.8852</v>
      </c>
      <c r="N698" s="2">
        <v>0.6919</v>
      </c>
      <c r="O698" s="2">
        <v>0.5368</v>
      </c>
      <c r="P698" s="2">
        <v>0.5706</v>
      </c>
      <c r="Q698" s="2">
        <v>0.589</v>
      </c>
      <c r="R698" s="2">
        <v>0.8135</v>
      </c>
      <c r="S698" s="2">
        <v>0.5629</v>
      </c>
      <c r="T698" s="2">
        <v>0.6919</v>
      </c>
      <c r="U698" s="2">
        <v>0.8852</v>
      </c>
      <c r="V698" s="2">
        <v>1.3276000000000001</v>
      </c>
    </row>
    <row r="699" spans="12:22" ht="12.75">
      <c r="L699" s="2">
        <v>109.8</v>
      </c>
      <c r="M699" s="2">
        <v>0.885</v>
      </c>
      <c r="N699" s="2">
        <v>0.6917</v>
      </c>
      <c r="O699" s="2">
        <v>0.5367</v>
      </c>
      <c r="P699" s="2">
        <v>0.5703</v>
      </c>
      <c r="Q699" s="2">
        <v>0.5888</v>
      </c>
      <c r="R699" s="2">
        <v>0.8134</v>
      </c>
      <c r="S699" s="2">
        <v>0.56275</v>
      </c>
      <c r="T699" s="2">
        <v>0.6917</v>
      </c>
      <c r="U699" s="2">
        <v>0.885</v>
      </c>
      <c r="V699" s="2">
        <v>1.3272</v>
      </c>
    </row>
    <row r="700" spans="12:22" ht="12.75">
      <c r="L700" s="2">
        <v>109.9</v>
      </c>
      <c r="M700" s="2">
        <v>0.885</v>
      </c>
      <c r="N700" s="2">
        <v>0.6915</v>
      </c>
      <c r="O700" s="2">
        <v>0.5378</v>
      </c>
      <c r="P700" s="2">
        <v>0.57</v>
      </c>
      <c r="Q700" s="2">
        <v>0.5887</v>
      </c>
      <c r="R700" s="2">
        <v>0.8132</v>
      </c>
      <c r="S700" s="2">
        <v>0.56325</v>
      </c>
      <c r="T700" s="2">
        <v>0.6915</v>
      </c>
      <c r="U700" s="2">
        <v>0.885</v>
      </c>
      <c r="V700" s="2">
        <v>1.3268</v>
      </c>
    </row>
    <row r="701" spans="12:22" ht="12.75">
      <c r="L701" s="2">
        <v>110</v>
      </c>
      <c r="M701" s="2">
        <v>0.885</v>
      </c>
      <c r="N701" s="2">
        <v>0.69135</v>
      </c>
      <c r="O701" s="2">
        <v>0.5365</v>
      </c>
      <c r="P701" s="2">
        <v>0.5698</v>
      </c>
      <c r="Q701" s="2">
        <v>0.5885</v>
      </c>
      <c r="R701" s="2">
        <v>0.8131</v>
      </c>
      <c r="S701" s="2">
        <v>0.5625</v>
      </c>
      <c r="T701" s="2">
        <v>0.69135</v>
      </c>
      <c r="U701" s="2">
        <v>0.885</v>
      </c>
      <c r="V701" s="2">
        <v>1.3264</v>
      </c>
    </row>
    <row r="702" spans="12:22" ht="12.75">
      <c r="L702" s="2">
        <v>110.1</v>
      </c>
      <c r="M702" s="2">
        <v>0.8846</v>
      </c>
      <c r="N702" s="2">
        <v>0.6912</v>
      </c>
      <c r="O702" s="2">
        <v>0.5364</v>
      </c>
      <c r="P702" s="2">
        <v>0.5696</v>
      </c>
      <c r="Q702" s="2">
        <v>0.5883</v>
      </c>
      <c r="R702" s="2">
        <v>0.8129</v>
      </c>
      <c r="S702" s="2">
        <v>0.56235</v>
      </c>
      <c r="T702" s="2">
        <v>0.6912</v>
      </c>
      <c r="U702" s="2">
        <v>0.8846</v>
      </c>
      <c r="V702" s="2">
        <v>1.326</v>
      </c>
    </row>
    <row r="703" spans="12:22" ht="12.75">
      <c r="L703" s="2">
        <v>110.2</v>
      </c>
      <c r="M703" s="2">
        <v>0.8842</v>
      </c>
      <c r="N703" s="2">
        <v>0.69105</v>
      </c>
      <c r="O703" s="2">
        <v>0.5362</v>
      </c>
      <c r="P703" s="2">
        <v>0.5695</v>
      </c>
      <c r="Q703" s="2">
        <v>0.5882</v>
      </c>
      <c r="R703" s="2">
        <v>0.8128</v>
      </c>
      <c r="S703" s="2">
        <v>0.5622</v>
      </c>
      <c r="T703" s="2">
        <v>0.69105</v>
      </c>
      <c r="U703" s="2">
        <v>0.8842</v>
      </c>
      <c r="V703" s="2">
        <v>1.3256000000000001</v>
      </c>
    </row>
    <row r="704" spans="12:22" ht="12.75">
      <c r="L704" s="2">
        <v>110.3</v>
      </c>
      <c r="M704" s="2">
        <v>0.8838</v>
      </c>
      <c r="N704" s="2">
        <v>0.6909</v>
      </c>
      <c r="O704" s="2">
        <v>0.5361</v>
      </c>
      <c r="P704" s="2">
        <v>0.5693</v>
      </c>
      <c r="Q704" s="2">
        <v>0.588</v>
      </c>
      <c r="R704" s="2">
        <v>0.8126</v>
      </c>
      <c r="S704" s="2">
        <v>0.5620499999999999</v>
      </c>
      <c r="T704" s="2">
        <v>0.6909</v>
      </c>
      <c r="U704" s="2">
        <v>0.8838</v>
      </c>
      <c r="V704" s="2">
        <v>1.3252</v>
      </c>
    </row>
    <row r="705" spans="12:22" ht="12.75">
      <c r="L705" s="2">
        <v>110.4</v>
      </c>
      <c r="M705" s="2">
        <v>0.8834</v>
      </c>
      <c r="N705" s="2">
        <v>0.69075</v>
      </c>
      <c r="O705" s="2">
        <v>0.536</v>
      </c>
      <c r="P705" s="2">
        <v>0.5692</v>
      </c>
      <c r="Q705" s="2">
        <v>0.5878</v>
      </c>
      <c r="R705" s="2">
        <v>0.8124</v>
      </c>
      <c r="S705" s="2">
        <v>0.5619000000000001</v>
      </c>
      <c r="T705" s="2">
        <v>0.69075</v>
      </c>
      <c r="U705" s="2">
        <v>0.8834</v>
      </c>
      <c r="V705" s="2">
        <v>1.3248</v>
      </c>
    </row>
    <row r="706" spans="12:22" ht="12.75">
      <c r="L706" s="2">
        <v>110.5</v>
      </c>
      <c r="M706" s="2">
        <v>0.883</v>
      </c>
      <c r="N706" s="2">
        <v>0.6906</v>
      </c>
      <c r="O706" s="2">
        <v>0.5359</v>
      </c>
      <c r="P706" s="2">
        <v>0.5694</v>
      </c>
      <c r="Q706" s="2">
        <v>0.5877</v>
      </c>
      <c r="R706" s="2">
        <v>0.8123</v>
      </c>
      <c r="S706" s="2">
        <v>0.5618000000000001</v>
      </c>
      <c r="T706" s="2">
        <v>0.6906</v>
      </c>
      <c r="U706" s="2">
        <v>0.883</v>
      </c>
      <c r="V706" s="2">
        <v>1.3244</v>
      </c>
    </row>
    <row r="707" spans="12:22" ht="12.75">
      <c r="L707" s="2">
        <v>110.6</v>
      </c>
      <c r="M707" s="2">
        <v>0.883</v>
      </c>
      <c r="N707" s="2">
        <v>0.69045</v>
      </c>
      <c r="O707" s="2">
        <v>0.5358</v>
      </c>
      <c r="P707" s="2">
        <v>0.5689</v>
      </c>
      <c r="Q707" s="2">
        <v>0.5875</v>
      </c>
      <c r="R707" s="2">
        <v>0.8121</v>
      </c>
      <c r="S707" s="2">
        <v>0.56165</v>
      </c>
      <c r="T707" s="2">
        <v>0.69045</v>
      </c>
      <c r="U707" s="2">
        <v>0.883</v>
      </c>
      <c r="V707" s="2">
        <v>1.324</v>
      </c>
    </row>
    <row r="708" spans="12:22" ht="12.75">
      <c r="L708" s="2">
        <v>110.7</v>
      </c>
      <c r="M708" s="2">
        <v>0.883</v>
      </c>
      <c r="N708" s="2">
        <v>0.6903</v>
      </c>
      <c r="O708" s="2">
        <v>0.5357</v>
      </c>
      <c r="P708" s="2">
        <v>0.5688</v>
      </c>
      <c r="Q708" s="2">
        <v>0.5874</v>
      </c>
      <c r="R708" s="2">
        <v>0.812</v>
      </c>
      <c r="S708" s="2">
        <v>0.56155</v>
      </c>
      <c r="T708" s="2">
        <v>0.6903</v>
      </c>
      <c r="U708" s="2">
        <v>0.883</v>
      </c>
      <c r="V708" s="2">
        <v>1.3236</v>
      </c>
    </row>
    <row r="709" spans="12:22" ht="12.75">
      <c r="L709" s="2">
        <v>110.8</v>
      </c>
      <c r="M709" s="2">
        <v>0.8828</v>
      </c>
      <c r="N709" s="2">
        <v>0.69015</v>
      </c>
      <c r="O709" s="2">
        <v>0.5355</v>
      </c>
      <c r="P709" s="2">
        <v>0.5686</v>
      </c>
      <c r="Q709" s="2">
        <v>0.5872</v>
      </c>
      <c r="R709" s="2">
        <v>0.8118</v>
      </c>
      <c r="S709" s="2">
        <v>0.56135</v>
      </c>
      <c r="T709" s="2">
        <v>0.69015</v>
      </c>
      <c r="U709" s="2">
        <v>0.8828</v>
      </c>
      <c r="V709" s="2">
        <v>1.3232</v>
      </c>
    </row>
    <row r="710" spans="12:22" ht="12.75">
      <c r="L710" s="2">
        <v>110.9</v>
      </c>
      <c r="M710" s="2">
        <v>0.8824</v>
      </c>
      <c r="N710" s="2">
        <v>0.69005</v>
      </c>
      <c r="O710" s="2">
        <v>0.5366</v>
      </c>
      <c r="P710" s="2">
        <v>0.5685</v>
      </c>
      <c r="Q710" s="2">
        <v>0.587</v>
      </c>
      <c r="R710" s="2">
        <v>0.8117</v>
      </c>
      <c r="S710" s="2">
        <v>0.5618</v>
      </c>
      <c r="T710" s="2">
        <v>0.69005</v>
      </c>
      <c r="U710" s="2">
        <v>0.8824</v>
      </c>
      <c r="V710" s="2">
        <v>1.323</v>
      </c>
    </row>
    <row r="711" spans="12:22" ht="12.75">
      <c r="L711" s="2">
        <v>111</v>
      </c>
      <c r="M711" s="2">
        <v>0.882</v>
      </c>
      <c r="N711" s="2">
        <v>0.68985</v>
      </c>
      <c r="O711" s="2">
        <v>0.5353</v>
      </c>
      <c r="P711" s="2">
        <v>0.5684</v>
      </c>
      <c r="Q711" s="2">
        <v>0.5869</v>
      </c>
      <c r="R711" s="2">
        <v>0.8115</v>
      </c>
      <c r="S711" s="2">
        <v>0.5610999999999999</v>
      </c>
      <c r="T711" s="2">
        <v>0.68985</v>
      </c>
      <c r="U711" s="2">
        <v>0.882</v>
      </c>
      <c r="V711" s="2">
        <v>1.323</v>
      </c>
    </row>
    <row r="712" spans="12:22" ht="12.75">
      <c r="L712" s="2">
        <v>111.1</v>
      </c>
      <c r="M712" s="2">
        <v>0.8816</v>
      </c>
      <c r="N712" s="2">
        <v>0.68975</v>
      </c>
      <c r="O712" s="2">
        <v>0.5352</v>
      </c>
      <c r="P712" s="132">
        <v>0.5680999999999999</v>
      </c>
      <c r="Q712" s="2">
        <v>0.5867</v>
      </c>
      <c r="R712" s="2">
        <v>0.8114</v>
      </c>
      <c r="S712" s="2">
        <v>0.5609500000000001</v>
      </c>
      <c r="T712" s="2">
        <v>0.68975</v>
      </c>
      <c r="U712" s="2">
        <v>0.8816</v>
      </c>
      <c r="V712" s="2">
        <v>1.323</v>
      </c>
    </row>
    <row r="713" spans="12:22" ht="12.75">
      <c r="L713" s="2">
        <v>111.2</v>
      </c>
      <c r="M713" s="2">
        <v>0.8812</v>
      </c>
      <c r="N713" s="2">
        <v>0.6896</v>
      </c>
      <c r="O713" s="2">
        <v>0.5351</v>
      </c>
      <c r="P713" s="132">
        <v>0.568</v>
      </c>
      <c r="Q713" s="2">
        <v>0.5866</v>
      </c>
      <c r="R713" s="2">
        <v>0.8112</v>
      </c>
      <c r="S713" s="2">
        <v>0.5608500000000001</v>
      </c>
      <c r="T713" s="2">
        <v>0.6896</v>
      </c>
      <c r="U713" s="2">
        <v>0.8812</v>
      </c>
      <c r="V713" s="2">
        <v>1.3226</v>
      </c>
    </row>
    <row r="714" spans="12:22" ht="12.75">
      <c r="L714" s="2">
        <v>111.3</v>
      </c>
      <c r="M714" s="2">
        <v>0.881</v>
      </c>
      <c r="N714" s="2">
        <v>0.68945</v>
      </c>
      <c r="O714" s="2">
        <v>0.535</v>
      </c>
      <c r="P714" s="132">
        <v>0.5678</v>
      </c>
      <c r="Q714" s="2">
        <v>0.5864</v>
      </c>
      <c r="R714" s="2">
        <v>0.8111</v>
      </c>
      <c r="S714" s="2">
        <v>0.5607</v>
      </c>
      <c r="T714" s="2">
        <v>0.68945</v>
      </c>
      <c r="U714" s="2">
        <v>0.881</v>
      </c>
      <c r="V714" s="2">
        <v>1.3222</v>
      </c>
    </row>
    <row r="715" spans="12:22" ht="12.75">
      <c r="L715" s="2">
        <v>111.4</v>
      </c>
      <c r="M715" s="2">
        <v>0.881</v>
      </c>
      <c r="N715" s="2">
        <v>0.6893</v>
      </c>
      <c r="O715" s="2">
        <v>0.5349</v>
      </c>
      <c r="P715" s="132">
        <v>0.5677000000000001</v>
      </c>
      <c r="Q715" s="2">
        <v>0.5863</v>
      </c>
      <c r="R715" s="2">
        <v>0.8109</v>
      </c>
      <c r="S715" s="2">
        <v>0.5606</v>
      </c>
      <c r="T715" s="2">
        <v>0.6893</v>
      </c>
      <c r="U715" s="2">
        <v>0.881</v>
      </c>
      <c r="V715" s="2">
        <v>1.3218</v>
      </c>
    </row>
    <row r="716" spans="12:22" ht="12.75">
      <c r="L716" s="2">
        <v>111.5</v>
      </c>
      <c r="M716" s="2">
        <v>0.881</v>
      </c>
      <c r="N716" s="2">
        <v>0.68915</v>
      </c>
      <c r="O716" s="2">
        <v>0.5348</v>
      </c>
      <c r="P716" s="132">
        <v>0.5675</v>
      </c>
      <c r="Q716" s="2">
        <v>0.5861</v>
      </c>
      <c r="R716" s="2">
        <v>0.8108</v>
      </c>
      <c r="S716" s="2">
        <v>0.56045</v>
      </c>
      <c r="T716" s="2">
        <v>0.68915</v>
      </c>
      <c r="U716" s="2">
        <v>0.881</v>
      </c>
      <c r="V716" s="2">
        <v>1.3214</v>
      </c>
    </row>
    <row r="717" spans="12:22" ht="12.75">
      <c r="L717" s="2">
        <v>111.6</v>
      </c>
      <c r="M717" s="2">
        <v>0.8806</v>
      </c>
      <c r="N717" s="2">
        <v>0.689</v>
      </c>
      <c r="O717" s="2">
        <v>0.5347</v>
      </c>
      <c r="P717" s="132">
        <v>0.5673999999999999</v>
      </c>
      <c r="Q717" s="2">
        <v>0.586</v>
      </c>
      <c r="R717" s="2">
        <v>0.8106</v>
      </c>
      <c r="S717" s="2">
        <v>0.5603499999999999</v>
      </c>
      <c r="T717" s="2">
        <v>0.689</v>
      </c>
      <c r="U717" s="2">
        <v>0.8806</v>
      </c>
      <c r="V717" s="2">
        <v>1.321</v>
      </c>
    </row>
    <row r="718" spans="12:22" ht="12.75">
      <c r="L718" s="2">
        <v>111.7</v>
      </c>
      <c r="M718" s="2">
        <v>0.8802</v>
      </c>
      <c r="N718" s="2">
        <v>0.6889</v>
      </c>
      <c r="O718" s="2">
        <v>0.5346</v>
      </c>
      <c r="P718" s="132">
        <v>0.5672999999999999</v>
      </c>
      <c r="Q718" s="2">
        <v>0.5858</v>
      </c>
      <c r="R718" s="2">
        <v>0.8105</v>
      </c>
      <c r="S718" s="2">
        <v>0.5602</v>
      </c>
      <c r="T718" s="2">
        <v>0.6889</v>
      </c>
      <c r="U718" s="2">
        <v>0.8802</v>
      </c>
      <c r="V718" s="2">
        <v>1.3206</v>
      </c>
    </row>
    <row r="719" spans="12:22" ht="12.75">
      <c r="L719" s="2">
        <v>111.8</v>
      </c>
      <c r="M719" s="2">
        <v>0.8798</v>
      </c>
      <c r="N719" s="2">
        <v>0.6887</v>
      </c>
      <c r="O719" s="2">
        <v>0.5345</v>
      </c>
      <c r="P719" s="132">
        <v>0.5670999999999999</v>
      </c>
      <c r="Q719" s="2">
        <v>0.5856</v>
      </c>
      <c r="R719" s="2">
        <v>0.8103</v>
      </c>
      <c r="S719" s="2">
        <v>0.5600499999999999</v>
      </c>
      <c r="T719" s="2">
        <v>0.6887</v>
      </c>
      <c r="U719" s="2">
        <v>0.8798</v>
      </c>
      <c r="V719" s="2">
        <v>1.3202</v>
      </c>
    </row>
    <row r="720" spans="12:22" ht="12.75">
      <c r="L720" s="2">
        <v>111.9</v>
      </c>
      <c r="M720" s="2">
        <v>0.8794</v>
      </c>
      <c r="N720" s="2">
        <v>0.6886</v>
      </c>
      <c r="O720" s="2">
        <v>0.5354</v>
      </c>
      <c r="P720" s="132">
        <v>0.567</v>
      </c>
      <c r="Q720" s="2">
        <v>0.5855</v>
      </c>
      <c r="R720" s="2">
        <v>0.8102</v>
      </c>
      <c r="S720" s="2">
        <v>0.56045</v>
      </c>
      <c r="T720" s="2">
        <v>0.6886</v>
      </c>
      <c r="U720" s="2">
        <v>0.8794</v>
      </c>
      <c r="V720" s="2">
        <v>1.3198</v>
      </c>
    </row>
    <row r="721" spans="12:22" ht="12.75">
      <c r="L721" s="2">
        <v>112</v>
      </c>
      <c r="M721" s="2">
        <v>0.879</v>
      </c>
      <c r="N721" s="2">
        <v>0.6885</v>
      </c>
      <c r="O721" s="2">
        <v>0.5342</v>
      </c>
      <c r="P721" s="132">
        <v>0.5669</v>
      </c>
      <c r="Q721" s="2">
        <v>0.5853</v>
      </c>
      <c r="R721" s="2">
        <v>0.8101</v>
      </c>
      <c r="S721" s="2">
        <v>0.55975</v>
      </c>
      <c r="T721" s="2">
        <v>0.6885</v>
      </c>
      <c r="U721" s="2">
        <v>0.879</v>
      </c>
      <c r="V721" s="2">
        <v>1.3194</v>
      </c>
    </row>
    <row r="722" spans="12:22" ht="12.75">
      <c r="L722" s="2">
        <v>112.1</v>
      </c>
      <c r="M722" s="2">
        <v>0.879</v>
      </c>
      <c r="N722" s="2">
        <v>0.6883</v>
      </c>
      <c r="O722" s="2">
        <v>0.5341</v>
      </c>
      <c r="P722" s="132">
        <v>0.5667000000000001</v>
      </c>
      <c r="Q722" s="2">
        <v>0.5852</v>
      </c>
      <c r="R722" s="2">
        <v>0.8099</v>
      </c>
      <c r="S722" s="2">
        <v>0.55965</v>
      </c>
      <c r="T722" s="2">
        <v>0.6883</v>
      </c>
      <c r="U722" s="2">
        <v>0.879</v>
      </c>
      <c r="V722" s="2">
        <v>1.319</v>
      </c>
    </row>
    <row r="723" spans="12:22" ht="12.75">
      <c r="L723" s="2">
        <v>112.2</v>
      </c>
      <c r="M723" s="2">
        <v>0.879</v>
      </c>
      <c r="N723" s="2">
        <v>0.6882</v>
      </c>
      <c r="O723" s="2">
        <v>0.534</v>
      </c>
      <c r="P723" s="132">
        <v>0.5666000000000001</v>
      </c>
      <c r="Q723" s="2">
        <v>0.585</v>
      </c>
      <c r="R723" s="2">
        <v>0.8098</v>
      </c>
      <c r="S723" s="2">
        <v>0.5595</v>
      </c>
      <c r="T723" s="2">
        <v>0.6882</v>
      </c>
      <c r="U723" s="2">
        <v>0.879</v>
      </c>
      <c r="V723" s="2">
        <v>1.319</v>
      </c>
    </row>
    <row r="724" spans="12:22" ht="12.75">
      <c r="L724" s="2">
        <v>112.3</v>
      </c>
      <c r="M724" s="2">
        <v>0.8788</v>
      </c>
      <c r="N724" s="2">
        <v>0.688</v>
      </c>
      <c r="O724" s="2">
        <v>0.5339</v>
      </c>
      <c r="P724" s="132">
        <v>0.5663999999999999</v>
      </c>
      <c r="Q724" s="2">
        <v>0.5849</v>
      </c>
      <c r="R724" s="2">
        <v>0.8096</v>
      </c>
      <c r="S724" s="2">
        <v>0.5594</v>
      </c>
      <c r="T724" s="2">
        <v>0.688</v>
      </c>
      <c r="U724" s="2">
        <v>0.8788</v>
      </c>
      <c r="V724" s="2">
        <v>1.319</v>
      </c>
    </row>
    <row r="725" spans="12:22" ht="12.75">
      <c r="L725" s="2">
        <v>112.4</v>
      </c>
      <c r="M725" s="2">
        <v>0.8784</v>
      </c>
      <c r="N725" s="2">
        <v>0.6879</v>
      </c>
      <c r="O725" s="2">
        <v>0.5338</v>
      </c>
      <c r="P725" s="132">
        <v>0.5662999999999999</v>
      </c>
      <c r="Q725" s="2">
        <v>0.5847</v>
      </c>
      <c r="R725" s="2">
        <v>0.8095</v>
      </c>
      <c r="S725" s="2">
        <v>0.55925</v>
      </c>
      <c r="T725" s="2">
        <v>0.6879</v>
      </c>
      <c r="U725" s="2">
        <v>0.8784</v>
      </c>
      <c r="V725" s="2">
        <v>1.3188</v>
      </c>
    </row>
    <row r="726" spans="12:22" ht="12.75">
      <c r="L726" s="2">
        <v>112.5</v>
      </c>
      <c r="M726" s="2">
        <v>0.878</v>
      </c>
      <c r="N726" s="2">
        <v>0.68775</v>
      </c>
      <c r="O726" s="2">
        <v>0.5337</v>
      </c>
      <c r="P726" s="132">
        <v>0.5661999999999999</v>
      </c>
      <c r="Q726" s="2">
        <v>0.5846</v>
      </c>
      <c r="R726" s="2">
        <v>0.8093</v>
      </c>
      <c r="S726" s="2">
        <v>0.55915</v>
      </c>
      <c r="T726" s="2">
        <v>0.68775</v>
      </c>
      <c r="U726" s="2">
        <v>0.878</v>
      </c>
      <c r="V726" s="2">
        <v>1.3184</v>
      </c>
    </row>
    <row r="727" spans="12:22" ht="12.75">
      <c r="L727" s="2">
        <v>112.6</v>
      </c>
      <c r="M727" s="2">
        <v>0.878</v>
      </c>
      <c r="N727" s="2">
        <v>0.6876</v>
      </c>
      <c r="O727" s="2">
        <v>0.5336</v>
      </c>
      <c r="P727" s="132">
        <v>0.566</v>
      </c>
      <c r="Q727" s="2">
        <v>0.5844</v>
      </c>
      <c r="R727" s="2">
        <v>0.8092</v>
      </c>
      <c r="S727" s="2">
        <v>0.5589999999999999</v>
      </c>
      <c r="T727" s="2">
        <v>0.6876</v>
      </c>
      <c r="U727" s="2">
        <v>0.878</v>
      </c>
      <c r="V727" s="2">
        <v>1.318</v>
      </c>
    </row>
    <row r="728" spans="12:22" ht="12.75">
      <c r="L728" s="2">
        <v>112.7</v>
      </c>
      <c r="M728" s="2">
        <v>0.878</v>
      </c>
      <c r="N728" s="2">
        <v>0.68745</v>
      </c>
      <c r="O728" s="2">
        <v>0.5335</v>
      </c>
      <c r="P728" s="132">
        <v>0.5659</v>
      </c>
      <c r="Q728" s="2">
        <v>0.5843</v>
      </c>
      <c r="R728" s="2">
        <v>0.809</v>
      </c>
      <c r="S728" s="2">
        <v>0.5589</v>
      </c>
      <c r="T728" s="2">
        <v>0.68745</v>
      </c>
      <c r="U728" s="2">
        <v>0.878</v>
      </c>
      <c r="V728" s="2">
        <v>1.318</v>
      </c>
    </row>
    <row r="729" spans="12:22" ht="12.75">
      <c r="L729" s="2">
        <v>112.8</v>
      </c>
      <c r="M729" s="2">
        <v>0.8778</v>
      </c>
      <c r="N729" s="2">
        <v>0.68735</v>
      </c>
      <c r="O729" s="2">
        <v>0.5334</v>
      </c>
      <c r="P729" s="132">
        <v>0.5658000000000001</v>
      </c>
      <c r="Q729" s="2">
        <v>0.5841</v>
      </c>
      <c r="R729" s="2">
        <v>0.8089</v>
      </c>
      <c r="S729" s="2">
        <v>0.55875</v>
      </c>
      <c r="T729" s="2">
        <v>0.68735</v>
      </c>
      <c r="U729" s="2">
        <v>0.8778</v>
      </c>
      <c r="V729" s="2">
        <v>1.318</v>
      </c>
    </row>
    <row r="730" spans="12:22" ht="12.75">
      <c r="L730" s="2">
        <v>112.9</v>
      </c>
      <c r="M730" s="2">
        <v>0.8774</v>
      </c>
      <c r="N730" s="2">
        <v>0.6872</v>
      </c>
      <c r="O730" s="2">
        <v>0.5343</v>
      </c>
      <c r="P730" s="132">
        <v>0.5656000000000001</v>
      </c>
      <c r="Q730" s="2">
        <v>0.584</v>
      </c>
      <c r="R730" s="2">
        <v>0.8088</v>
      </c>
      <c r="S730" s="2">
        <v>0.55915</v>
      </c>
      <c r="T730" s="2">
        <v>0.6872</v>
      </c>
      <c r="U730" s="2">
        <v>0.8774</v>
      </c>
      <c r="V730" s="2">
        <v>1.318</v>
      </c>
    </row>
    <row r="731" spans="12:22" ht="12.75">
      <c r="L731" s="2">
        <v>113</v>
      </c>
      <c r="M731" s="2">
        <v>0.877</v>
      </c>
      <c r="N731" s="2">
        <v>0.68705</v>
      </c>
      <c r="O731" s="2">
        <v>0.5332</v>
      </c>
      <c r="P731" s="132">
        <v>0.5655000000000001</v>
      </c>
      <c r="Q731" s="2">
        <v>0.5839</v>
      </c>
      <c r="R731" s="2">
        <v>0.8086</v>
      </c>
      <c r="S731" s="2">
        <v>0.55855</v>
      </c>
      <c r="T731" s="2">
        <v>0.68705</v>
      </c>
      <c r="U731" s="2">
        <v>0.877</v>
      </c>
      <c r="V731" s="2">
        <v>1.318</v>
      </c>
    </row>
    <row r="732" spans="12:22" ht="12.75">
      <c r="L732" s="2">
        <v>113.1</v>
      </c>
      <c r="M732" s="2">
        <v>0.8766</v>
      </c>
      <c r="N732" s="2">
        <v>0.6869</v>
      </c>
      <c r="O732" s="2">
        <v>0.5331</v>
      </c>
      <c r="P732" s="132">
        <v>0.5652999999999999</v>
      </c>
      <c r="Q732" s="2">
        <v>0.5837</v>
      </c>
      <c r="R732" s="2">
        <v>0.8085</v>
      </c>
      <c r="S732" s="2">
        <v>0.5584</v>
      </c>
      <c r="T732" s="2">
        <v>0.6869</v>
      </c>
      <c r="U732" s="2">
        <v>0.8766</v>
      </c>
      <c r="V732" s="2">
        <v>1.318</v>
      </c>
    </row>
    <row r="733" spans="12:22" ht="12.75">
      <c r="L733" s="2">
        <v>113.2</v>
      </c>
      <c r="M733" s="2">
        <v>0.8762</v>
      </c>
      <c r="N733" s="2">
        <v>0.68675</v>
      </c>
      <c r="O733" s="2">
        <v>0.533</v>
      </c>
      <c r="P733" s="132">
        <v>0.5651999999999999</v>
      </c>
      <c r="Q733" s="2">
        <v>0.5836</v>
      </c>
      <c r="R733" s="2">
        <v>0.8083</v>
      </c>
      <c r="S733" s="2">
        <v>0.5583</v>
      </c>
      <c r="T733" s="2">
        <v>0.68675</v>
      </c>
      <c r="U733" s="2">
        <v>0.8762</v>
      </c>
      <c r="V733" s="2">
        <v>1.318</v>
      </c>
    </row>
    <row r="734" spans="12:22" ht="12.75">
      <c r="L734" s="2">
        <v>113.3</v>
      </c>
      <c r="M734" s="2">
        <v>0.876</v>
      </c>
      <c r="N734" s="2">
        <v>0.68665</v>
      </c>
      <c r="O734" s="2">
        <v>0.5329</v>
      </c>
      <c r="P734" s="132">
        <v>0.5650999999999999</v>
      </c>
      <c r="Q734" s="2">
        <v>0.5834</v>
      </c>
      <c r="R734" s="2">
        <v>0.8082</v>
      </c>
      <c r="S734" s="2">
        <v>0.55815</v>
      </c>
      <c r="T734" s="2">
        <v>0.68665</v>
      </c>
      <c r="U734" s="2">
        <v>0.876</v>
      </c>
      <c r="V734" s="2">
        <v>1.318</v>
      </c>
    </row>
    <row r="735" spans="12:22" ht="12.75">
      <c r="L735" s="2">
        <v>113.4</v>
      </c>
      <c r="M735" s="2">
        <v>0.876</v>
      </c>
      <c r="N735" s="2">
        <v>0.6865</v>
      </c>
      <c r="O735" s="2">
        <v>0.5328</v>
      </c>
      <c r="P735" s="132">
        <v>0.5649</v>
      </c>
      <c r="Q735" s="2">
        <v>0.5833</v>
      </c>
      <c r="R735" s="2">
        <v>0.8081</v>
      </c>
      <c r="S735" s="2">
        <v>0.55805</v>
      </c>
      <c r="T735" s="2">
        <v>0.6865</v>
      </c>
      <c r="U735" s="2">
        <v>0.876</v>
      </c>
      <c r="V735" s="2">
        <v>1.3178</v>
      </c>
    </row>
    <row r="736" spans="12:22" ht="12.75">
      <c r="L736" s="2">
        <v>113.5</v>
      </c>
      <c r="M736" s="2">
        <v>0.876</v>
      </c>
      <c r="N736" s="2">
        <v>0.68635</v>
      </c>
      <c r="O736" s="2">
        <v>0.5328</v>
      </c>
      <c r="P736" s="132">
        <v>0.5648000000000001</v>
      </c>
      <c r="Q736" s="2">
        <v>0.5831</v>
      </c>
      <c r="R736" s="2">
        <v>0.8079</v>
      </c>
      <c r="S736" s="2">
        <v>0.55795</v>
      </c>
      <c r="T736" s="2">
        <v>0.68635</v>
      </c>
      <c r="U736" s="2">
        <v>0.876</v>
      </c>
      <c r="V736" s="2">
        <v>1.3174</v>
      </c>
    </row>
    <row r="737" spans="12:22" ht="12.75">
      <c r="L737" s="2">
        <v>113.6</v>
      </c>
      <c r="M737" s="2">
        <v>0.8756</v>
      </c>
      <c r="N737" s="2">
        <v>0.68625</v>
      </c>
      <c r="O737" s="2">
        <v>0.5327</v>
      </c>
      <c r="P737" s="132">
        <v>0.5647000000000001</v>
      </c>
      <c r="Q737" s="2">
        <v>0.583</v>
      </c>
      <c r="R737" s="2">
        <v>0.8078</v>
      </c>
      <c r="S737" s="2">
        <v>0.55785</v>
      </c>
      <c r="T737" s="2">
        <v>0.68625</v>
      </c>
      <c r="U737" s="2">
        <v>0.8756</v>
      </c>
      <c r="V737" s="2">
        <v>1.317</v>
      </c>
    </row>
    <row r="738" spans="12:22" ht="12.75">
      <c r="L738" s="2">
        <v>113.7</v>
      </c>
      <c r="M738" s="2">
        <v>0.8752</v>
      </c>
      <c r="N738" s="2">
        <v>0.6861</v>
      </c>
      <c r="O738" s="2">
        <v>0.5326</v>
      </c>
      <c r="P738" s="132">
        <v>0.5645000000000001</v>
      </c>
      <c r="Q738" s="2">
        <v>0.5828</v>
      </c>
      <c r="R738" s="2">
        <v>0.8077</v>
      </c>
      <c r="S738" s="2">
        <v>0.5577</v>
      </c>
      <c r="T738" s="2">
        <v>0.6861</v>
      </c>
      <c r="U738" s="2">
        <v>0.8752</v>
      </c>
      <c r="V738" s="2">
        <v>1.317</v>
      </c>
    </row>
    <row r="739" spans="12:22" ht="12.75">
      <c r="L739" s="2">
        <v>113.8</v>
      </c>
      <c r="M739" s="2">
        <v>0.875</v>
      </c>
      <c r="N739" s="2">
        <v>0.68595</v>
      </c>
      <c r="O739" s="2">
        <v>0.5325</v>
      </c>
      <c r="P739" s="132">
        <v>0.5643999999999999</v>
      </c>
      <c r="Q739" s="2">
        <v>0.5827</v>
      </c>
      <c r="R739" s="2">
        <v>0.8075</v>
      </c>
      <c r="S739" s="2">
        <v>0.5576</v>
      </c>
      <c r="T739" s="2">
        <v>0.68595</v>
      </c>
      <c r="U739" s="2">
        <v>0.875</v>
      </c>
      <c r="V739" s="2">
        <v>1.317</v>
      </c>
    </row>
    <row r="740" spans="12:22" ht="12.75">
      <c r="L740" s="2">
        <v>113.9</v>
      </c>
      <c r="M740" s="2">
        <v>0.875</v>
      </c>
      <c r="N740" s="2">
        <v>0.68585</v>
      </c>
      <c r="O740" s="2">
        <v>0.5333</v>
      </c>
      <c r="P740" s="132">
        <v>0.5642999999999999</v>
      </c>
      <c r="Q740" s="2">
        <v>0.5826</v>
      </c>
      <c r="R740" s="2">
        <v>0.8074</v>
      </c>
      <c r="S740" s="2">
        <v>0.55795</v>
      </c>
      <c r="T740" s="2">
        <v>0.68585</v>
      </c>
      <c r="U740" s="2">
        <v>0.875</v>
      </c>
      <c r="V740" s="2">
        <v>1.3168</v>
      </c>
    </row>
    <row r="741" spans="12:22" ht="12.75">
      <c r="L741" s="2">
        <v>114</v>
      </c>
      <c r="M741" s="2">
        <v>0.875</v>
      </c>
      <c r="N741" s="2">
        <v>0.68565</v>
      </c>
      <c r="O741" s="2">
        <v>0.5323</v>
      </c>
      <c r="P741" s="132">
        <v>0.5640999999999999</v>
      </c>
      <c r="Q741" s="2">
        <v>0.5824</v>
      </c>
      <c r="R741" s="2">
        <v>0.8072</v>
      </c>
      <c r="S741" s="2">
        <v>0.55735</v>
      </c>
      <c r="T741" s="2">
        <v>0.68565</v>
      </c>
      <c r="U741" s="2">
        <v>0.875</v>
      </c>
      <c r="V741" s="2">
        <v>1.3164</v>
      </c>
    </row>
    <row r="742" spans="12:22" ht="12.75">
      <c r="L742" s="2">
        <v>114.1</v>
      </c>
      <c r="M742" s="2">
        <v>0.8746</v>
      </c>
      <c r="N742" s="2">
        <v>0.68555</v>
      </c>
      <c r="O742" s="2">
        <v>0.5322</v>
      </c>
      <c r="P742" s="132">
        <v>0.564</v>
      </c>
      <c r="Q742" s="2">
        <v>0.5823</v>
      </c>
      <c r="R742" s="2">
        <v>0.8071</v>
      </c>
      <c r="S742" s="2">
        <v>0.55725</v>
      </c>
      <c r="T742" s="2">
        <v>0.68555</v>
      </c>
      <c r="U742" s="2">
        <v>0.8746</v>
      </c>
      <c r="V742" s="2">
        <v>1.316</v>
      </c>
    </row>
    <row r="743" spans="12:22" ht="12.75">
      <c r="L743" s="2">
        <v>114.2</v>
      </c>
      <c r="M743" s="2">
        <v>0.8742</v>
      </c>
      <c r="N743" s="2">
        <v>0.6854</v>
      </c>
      <c r="O743" s="2">
        <v>0.5321</v>
      </c>
      <c r="P743" s="132">
        <v>0.5638</v>
      </c>
      <c r="Q743" s="2">
        <v>0.5821</v>
      </c>
      <c r="R743" s="2">
        <v>0.807</v>
      </c>
      <c r="S743" s="2">
        <v>0.5570999999999999</v>
      </c>
      <c r="T743" s="2">
        <v>0.6854</v>
      </c>
      <c r="U743" s="2">
        <v>0.8742</v>
      </c>
      <c r="V743" s="2">
        <v>1.316</v>
      </c>
    </row>
    <row r="744" spans="12:22" ht="12.75">
      <c r="L744" s="2">
        <v>114.3</v>
      </c>
      <c r="M744" s="2">
        <v>0.8738</v>
      </c>
      <c r="N744" s="2">
        <v>0.68525</v>
      </c>
      <c r="O744" s="2">
        <v>0.532</v>
      </c>
      <c r="P744" s="132">
        <v>0.5637000000000001</v>
      </c>
      <c r="Q744" s="2">
        <v>0.582</v>
      </c>
      <c r="R744" s="2">
        <v>0.8068</v>
      </c>
      <c r="S744" s="2">
        <v>0.5569999999999999</v>
      </c>
      <c r="T744" s="2">
        <v>0.68525</v>
      </c>
      <c r="U744" s="2">
        <v>0.8738</v>
      </c>
      <c r="V744" s="2">
        <v>1.316</v>
      </c>
    </row>
    <row r="745" spans="12:22" ht="12.75">
      <c r="L745" s="2">
        <v>114.4</v>
      </c>
      <c r="M745" s="2">
        <v>0.8734</v>
      </c>
      <c r="N745" s="2">
        <v>0.68515</v>
      </c>
      <c r="O745" s="2">
        <v>0.5319</v>
      </c>
      <c r="P745" s="132">
        <v>0.5636000000000001</v>
      </c>
      <c r="Q745" s="2">
        <v>0.5819</v>
      </c>
      <c r="R745" s="2">
        <v>0.8067</v>
      </c>
      <c r="S745" s="2">
        <v>0.5569</v>
      </c>
      <c r="T745" s="2">
        <v>0.68515</v>
      </c>
      <c r="U745" s="2">
        <v>0.8734</v>
      </c>
      <c r="V745" s="2">
        <v>1.3158</v>
      </c>
    </row>
    <row r="746" spans="12:22" ht="12.75">
      <c r="L746" s="2">
        <v>114.5</v>
      </c>
      <c r="M746" s="2">
        <v>0.873</v>
      </c>
      <c r="N746" s="2">
        <v>0.685</v>
      </c>
      <c r="O746" s="2">
        <v>0.5318</v>
      </c>
      <c r="P746" s="132">
        <v>0.5634000000000001</v>
      </c>
      <c r="Q746" s="2">
        <v>0.5817</v>
      </c>
      <c r="R746" s="2">
        <v>0.8066</v>
      </c>
      <c r="S746" s="2">
        <v>0.5567500000000001</v>
      </c>
      <c r="T746" s="2">
        <v>0.685</v>
      </c>
      <c r="U746" s="2">
        <v>0.873</v>
      </c>
      <c r="V746" s="2">
        <v>1.3154</v>
      </c>
    </row>
    <row r="747" spans="12:22" ht="12.75">
      <c r="L747" s="2">
        <v>114.6</v>
      </c>
      <c r="M747" s="2">
        <v>0.873</v>
      </c>
      <c r="N747" s="2">
        <v>0.68485</v>
      </c>
      <c r="O747" s="2">
        <v>0.5317</v>
      </c>
      <c r="P747" s="132">
        <v>0.5632999999999999</v>
      </c>
      <c r="Q747" s="2">
        <v>0.5816</v>
      </c>
      <c r="R747" s="2">
        <v>0.8064</v>
      </c>
      <c r="S747" s="2">
        <v>0.55665</v>
      </c>
      <c r="T747" s="2">
        <v>0.68485</v>
      </c>
      <c r="U747" s="2">
        <v>0.873</v>
      </c>
      <c r="V747" s="2">
        <v>1.315</v>
      </c>
    </row>
    <row r="748" spans="12:22" ht="12.75">
      <c r="L748" s="2">
        <v>114.7</v>
      </c>
      <c r="M748" s="2">
        <v>0.873</v>
      </c>
      <c r="N748" s="2">
        <v>0.68475</v>
      </c>
      <c r="O748" s="2">
        <v>0.5316</v>
      </c>
      <c r="P748" s="132">
        <v>0.5631999999999999</v>
      </c>
      <c r="Q748" s="2">
        <v>0.5815</v>
      </c>
      <c r="R748" s="2">
        <v>0.8063</v>
      </c>
      <c r="S748" s="2">
        <v>0.55655</v>
      </c>
      <c r="T748" s="2">
        <v>0.68475</v>
      </c>
      <c r="U748" s="2">
        <v>0.873</v>
      </c>
      <c r="V748" s="2">
        <v>1.315</v>
      </c>
    </row>
    <row r="749" spans="12:22" ht="12.75">
      <c r="L749" s="2">
        <v>114.8</v>
      </c>
      <c r="M749" s="2">
        <v>0.873</v>
      </c>
      <c r="N749" s="2">
        <v>0.6846</v>
      </c>
      <c r="O749" s="2">
        <v>0.5316</v>
      </c>
      <c r="P749" s="132">
        <v>0.563</v>
      </c>
      <c r="Q749" s="2">
        <v>0.5813</v>
      </c>
      <c r="R749" s="2">
        <v>0.8062</v>
      </c>
      <c r="S749" s="2">
        <v>0.55645</v>
      </c>
      <c r="T749" s="2">
        <v>0.6846</v>
      </c>
      <c r="U749" s="2">
        <v>0.873</v>
      </c>
      <c r="V749" s="2">
        <v>1.315</v>
      </c>
    </row>
    <row r="750" spans="12:22" ht="12.75">
      <c r="L750" s="2">
        <v>114.9</v>
      </c>
      <c r="M750" s="2">
        <v>0.873</v>
      </c>
      <c r="N750" s="2">
        <v>0.68445</v>
      </c>
      <c r="O750" s="2">
        <v>0.5324</v>
      </c>
      <c r="P750" s="132">
        <v>0.5629</v>
      </c>
      <c r="Q750" s="2">
        <v>0.5812</v>
      </c>
      <c r="R750" s="2">
        <v>0.806</v>
      </c>
      <c r="S750" s="2">
        <v>0.5568</v>
      </c>
      <c r="T750" s="2">
        <v>0.68445</v>
      </c>
      <c r="U750" s="2">
        <v>0.873</v>
      </c>
      <c r="V750" s="2">
        <v>1.3148</v>
      </c>
    </row>
    <row r="751" spans="12:22" ht="12.75">
      <c r="L751" s="2">
        <v>115</v>
      </c>
      <c r="M751" s="2">
        <v>0.873</v>
      </c>
      <c r="N751" s="2">
        <v>0.68435</v>
      </c>
      <c r="O751" s="2">
        <v>0.5314</v>
      </c>
      <c r="P751" s="132">
        <v>0.5628000000000001</v>
      </c>
      <c r="Q751" s="2">
        <v>0.5811</v>
      </c>
      <c r="R751" s="2">
        <v>0.8059</v>
      </c>
      <c r="S751" s="2">
        <v>0.55625</v>
      </c>
      <c r="T751" s="2">
        <v>0.68435</v>
      </c>
      <c r="U751" s="2">
        <v>0.873</v>
      </c>
      <c r="V751" s="2">
        <v>1.3144</v>
      </c>
    </row>
    <row r="752" spans="12:22" ht="12.75">
      <c r="L752" s="2">
        <v>115.1</v>
      </c>
      <c r="M752" s="2">
        <v>0.8726</v>
      </c>
      <c r="N752" s="2">
        <v>0.6842</v>
      </c>
      <c r="O752" s="2">
        <v>0.5313</v>
      </c>
      <c r="P752" s="132">
        <v>0.5626000000000001</v>
      </c>
      <c r="Q752" s="2">
        <v>0.5809</v>
      </c>
      <c r="R752" s="2">
        <v>0.8058</v>
      </c>
      <c r="S752" s="2">
        <v>0.5561</v>
      </c>
      <c r="T752" s="2">
        <v>0.6842</v>
      </c>
      <c r="U752" s="2">
        <v>0.8726</v>
      </c>
      <c r="V752" s="2">
        <v>1.314</v>
      </c>
    </row>
    <row r="753" spans="12:22" ht="12.75">
      <c r="L753" s="2">
        <v>115.2</v>
      </c>
      <c r="M753" s="2">
        <v>0.8722</v>
      </c>
      <c r="N753" s="2">
        <v>0.68405</v>
      </c>
      <c r="O753" s="2">
        <v>0.5312</v>
      </c>
      <c r="P753" s="132">
        <v>0.5625</v>
      </c>
      <c r="Q753" s="2">
        <v>0.5808</v>
      </c>
      <c r="R753" s="2">
        <v>0.8056</v>
      </c>
      <c r="S753" s="2">
        <v>0.556</v>
      </c>
      <c r="T753" s="2">
        <v>0.68405</v>
      </c>
      <c r="U753" s="2">
        <v>0.8722</v>
      </c>
      <c r="V753" s="2">
        <v>1.314</v>
      </c>
    </row>
    <row r="754" spans="12:22" ht="12.75">
      <c r="L754" s="2">
        <v>115.3</v>
      </c>
      <c r="M754" s="2">
        <v>0.872</v>
      </c>
      <c r="N754" s="2">
        <v>0.6839</v>
      </c>
      <c r="O754" s="2">
        <v>0.5311</v>
      </c>
      <c r="P754" s="132">
        <v>0.5622999999999999</v>
      </c>
      <c r="Q754" s="2">
        <v>0.5806</v>
      </c>
      <c r="R754" s="2">
        <v>0.8055</v>
      </c>
      <c r="S754" s="2">
        <v>0.55585</v>
      </c>
      <c r="T754" s="2">
        <v>0.6839</v>
      </c>
      <c r="U754" s="2">
        <v>0.872</v>
      </c>
      <c r="V754" s="2">
        <v>1.314</v>
      </c>
    </row>
    <row r="755" spans="12:22" ht="12.75">
      <c r="L755" s="2">
        <v>115.4</v>
      </c>
      <c r="M755" s="2">
        <v>0.872</v>
      </c>
      <c r="N755" s="2">
        <v>0.6838</v>
      </c>
      <c r="O755" s="2">
        <v>0.531</v>
      </c>
      <c r="P755" s="132">
        <v>0.5621999999999999</v>
      </c>
      <c r="Q755" s="2">
        <v>0.5805</v>
      </c>
      <c r="R755" s="2">
        <v>0.8054</v>
      </c>
      <c r="S755" s="2">
        <v>0.55575</v>
      </c>
      <c r="T755" s="2">
        <v>0.6838</v>
      </c>
      <c r="U755" s="2">
        <v>0.872</v>
      </c>
      <c r="V755" s="2">
        <v>1.3138</v>
      </c>
    </row>
    <row r="756" spans="12:22" ht="12.75">
      <c r="L756" s="2">
        <v>115.5</v>
      </c>
      <c r="M756" s="2">
        <v>0.872</v>
      </c>
      <c r="N756" s="2">
        <v>0.68365</v>
      </c>
      <c r="O756" s="2">
        <v>0.5309</v>
      </c>
      <c r="P756" s="132">
        <v>0.5620999999999999</v>
      </c>
      <c r="Q756" s="2">
        <v>0.5804</v>
      </c>
      <c r="R756" s="2">
        <v>0.8052</v>
      </c>
      <c r="S756" s="2">
        <v>0.55565</v>
      </c>
      <c r="T756" s="2">
        <v>0.68365</v>
      </c>
      <c r="U756" s="2">
        <v>0.872</v>
      </c>
      <c r="V756" s="2">
        <v>1.3134</v>
      </c>
    </row>
    <row r="757" spans="12:22" ht="12.75">
      <c r="L757" s="2">
        <v>115.6</v>
      </c>
      <c r="M757" s="2">
        <v>0.8716</v>
      </c>
      <c r="N757" s="2">
        <v>0.6835</v>
      </c>
      <c r="O757" s="2">
        <v>0.5309</v>
      </c>
      <c r="P757" s="132">
        <v>0.5619</v>
      </c>
      <c r="Q757" s="2">
        <v>0.5803</v>
      </c>
      <c r="R757" s="2">
        <v>0.8051</v>
      </c>
      <c r="S757" s="2">
        <v>0.5556000000000001</v>
      </c>
      <c r="T757" s="2">
        <v>0.6835</v>
      </c>
      <c r="U757" s="2">
        <v>0.8716</v>
      </c>
      <c r="V757" s="2">
        <v>1.313</v>
      </c>
    </row>
    <row r="758" spans="12:22" ht="12.75">
      <c r="L758" s="2">
        <v>115.7</v>
      </c>
      <c r="M758" s="2">
        <v>0.8712</v>
      </c>
      <c r="N758" s="2">
        <v>0.6834</v>
      </c>
      <c r="O758" s="2">
        <v>0.5308</v>
      </c>
      <c r="P758" s="132">
        <v>0.5618</v>
      </c>
      <c r="Q758" s="2">
        <v>0.5801</v>
      </c>
      <c r="R758" s="2">
        <v>0.805</v>
      </c>
      <c r="S758" s="2">
        <v>0.55545</v>
      </c>
      <c r="T758" s="2">
        <v>0.6834</v>
      </c>
      <c r="U758" s="2">
        <v>0.8712</v>
      </c>
      <c r="V758" s="2">
        <v>1.313</v>
      </c>
    </row>
    <row r="759" spans="12:22" ht="12.75">
      <c r="L759" s="2">
        <v>115.8</v>
      </c>
      <c r="M759" s="2">
        <v>0.871</v>
      </c>
      <c r="N759" s="2">
        <v>0.6833</v>
      </c>
      <c r="O759" s="2">
        <v>0.5307</v>
      </c>
      <c r="P759" s="132">
        <v>0.5617000000000001</v>
      </c>
      <c r="Q759" s="2">
        <v>0.58</v>
      </c>
      <c r="R759" s="2">
        <v>0.8049</v>
      </c>
      <c r="S759" s="2">
        <v>0.55535</v>
      </c>
      <c r="T759" s="2">
        <v>0.6833</v>
      </c>
      <c r="U759" s="2">
        <v>0.871</v>
      </c>
      <c r="V759" s="2">
        <v>1.313</v>
      </c>
    </row>
    <row r="760" spans="12:22" ht="12.75">
      <c r="L760" s="2">
        <v>115.9</v>
      </c>
      <c r="M760" s="2">
        <v>0.871</v>
      </c>
      <c r="N760" s="2">
        <v>0.6831</v>
      </c>
      <c r="O760" s="2">
        <v>0.5315</v>
      </c>
      <c r="P760" s="132">
        <v>0.5615000000000001</v>
      </c>
      <c r="Q760" s="2">
        <v>0.5799</v>
      </c>
      <c r="R760" s="2">
        <v>0.8047</v>
      </c>
      <c r="S760" s="2">
        <v>0.5557</v>
      </c>
      <c r="T760" s="2">
        <v>0.6831</v>
      </c>
      <c r="U760" s="2">
        <v>0.871</v>
      </c>
      <c r="V760" s="2">
        <v>1.3128</v>
      </c>
    </row>
    <row r="761" spans="12:22" ht="12.75">
      <c r="L761" s="2">
        <v>116</v>
      </c>
      <c r="M761" s="2">
        <v>0.871</v>
      </c>
      <c r="N761" s="2">
        <v>0.683</v>
      </c>
      <c r="O761" s="2">
        <v>0.5305</v>
      </c>
      <c r="P761" s="132">
        <v>0.5614000000000001</v>
      </c>
      <c r="Q761" s="2">
        <v>0.5797</v>
      </c>
      <c r="R761" s="2">
        <v>0.8046</v>
      </c>
      <c r="S761" s="2">
        <v>0.5550999999999999</v>
      </c>
      <c r="T761" s="2">
        <v>0.683</v>
      </c>
      <c r="U761" s="2">
        <v>0.871</v>
      </c>
      <c r="V761" s="2">
        <v>1.3124</v>
      </c>
    </row>
    <row r="762" spans="12:22" ht="12.75">
      <c r="L762" s="2">
        <v>116.1</v>
      </c>
      <c r="M762" s="2">
        <v>0.8706</v>
      </c>
      <c r="N762" s="2">
        <v>0.6829</v>
      </c>
      <c r="O762" s="2">
        <v>0.5304</v>
      </c>
      <c r="P762" s="132">
        <v>0.5612999999999999</v>
      </c>
      <c r="Q762" s="2">
        <v>0.5796</v>
      </c>
      <c r="R762" s="2">
        <v>0.8045</v>
      </c>
      <c r="S762" s="2">
        <v>0.555</v>
      </c>
      <c r="T762" s="2">
        <v>0.6829</v>
      </c>
      <c r="U762" s="2">
        <v>0.8706</v>
      </c>
      <c r="V762" s="2">
        <v>1.312</v>
      </c>
    </row>
    <row r="763" spans="12:22" ht="12.75">
      <c r="L763" s="2">
        <v>116.2</v>
      </c>
      <c r="M763" s="2">
        <v>0.8702</v>
      </c>
      <c r="N763" s="2">
        <v>0.6827</v>
      </c>
      <c r="O763" s="2">
        <v>0.5303</v>
      </c>
      <c r="P763" s="132">
        <v>0.5610999999999999</v>
      </c>
      <c r="Q763" s="2">
        <v>0.5795</v>
      </c>
      <c r="R763" s="2">
        <v>0.8043</v>
      </c>
      <c r="S763" s="2">
        <v>0.5549</v>
      </c>
      <c r="T763" s="2">
        <v>0.6827</v>
      </c>
      <c r="U763" s="2">
        <v>0.8702</v>
      </c>
      <c r="V763" s="2">
        <v>1.312</v>
      </c>
    </row>
    <row r="764" spans="12:22" ht="12.75">
      <c r="L764" s="2">
        <v>116.3</v>
      </c>
      <c r="M764" s="2">
        <v>0.87</v>
      </c>
      <c r="N764" s="2">
        <v>0.6826</v>
      </c>
      <c r="O764" s="2">
        <v>0.5302</v>
      </c>
      <c r="P764" s="132">
        <v>0.5609999999999999</v>
      </c>
      <c r="Q764" s="2">
        <v>0.5793</v>
      </c>
      <c r="R764" s="2">
        <v>0.8042</v>
      </c>
      <c r="S764" s="2">
        <v>0.5547500000000001</v>
      </c>
      <c r="T764" s="2">
        <v>0.6826</v>
      </c>
      <c r="U764" s="2">
        <v>0.87</v>
      </c>
      <c r="V764" s="2">
        <v>1.312</v>
      </c>
    </row>
    <row r="765" spans="12:22" ht="12.75">
      <c r="L765" s="2">
        <v>116.4</v>
      </c>
      <c r="M765" s="2">
        <v>0.87</v>
      </c>
      <c r="N765" s="2">
        <v>0.6825</v>
      </c>
      <c r="O765" s="2">
        <v>0.5302</v>
      </c>
      <c r="P765" s="132">
        <v>0.5609</v>
      </c>
      <c r="Q765" s="2">
        <v>0.5792</v>
      </c>
      <c r="R765" s="2">
        <v>0.8041</v>
      </c>
      <c r="S765" s="2">
        <v>0.5547</v>
      </c>
      <c r="T765" s="2">
        <v>0.6825</v>
      </c>
      <c r="U765" s="2">
        <v>0.87</v>
      </c>
      <c r="V765" s="2">
        <v>1.3118</v>
      </c>
    </row>
    <row r="766" spans="12:22" ht="12.75">
      <c r="L766" s="2">
        <v>116.5</v>
      </c>
      <c r="M766" s="2">
        <v>0.87</v>
      </c>
      <c r="N766" s="2">
        <v>0.68235</v>
      </c>
      <c r="O766" s="2">
        <v>0.5301</v>
      </c>
      <c r="P766" s="132">
        <v>0.5607</v>
      </c>
      <c r="Q766" s="2">
        <v>0.5791</v>
      </c>
      <c r="R766" s="2">
        <v>0.804</v>
      </c>
      <c r="S766" s="2">
        <v>0.5546</v>
      </c>
      <c r="T766" s="2">
        <v>0.68235</v>
      </c>
      <c r="U766" s="2">
        <v>0.87</v>
      </c>
      <c r="V766" s="2">
        <v>1.3114</v>
      </c>
    </row>
    <row r="767" spans="12:22" ht="12.75">
      <c r="L767" s="2">
        <v>116.6</v>
      </c>
      <c r="M767" s="2">
        <v>0.8696</v>
      </c>
      <c r="N767" s="2">
        <v>0.6822</v>
      </c>
      <c r="O767" s="2">
        <v>0.53</v>
      </c>
      <c r="P767" s="132">
        <v>0.5606000000000001</v>
      </c>
      <c r="Q767" s="2">
        <v>0.579</v>
      </c>
      <c r="R767" s="2">
        <v>0.8038</v>
      </c>
      <c r="S767" s="2">
        <v>0.5545</v>
      </c>
      <c r="T767" s="2">
        <v>0.6822</v>
      </c>
      <c r="U767" s="2">
        <v>0.8696</v>
      </c>
      <c r="V767" s="2">
        <v>1.311</v>
      </c>
    </row>
    <row r="768" spans="12:22" ht="12.75">
      <c r="L768" s="2">
        <v>116.7</v>
      </c>
      <c r="M768" s="2">
        <v>0.8692</v>
      </c>
      <c r="N768" s="2">
        <v>0.6821</v>
      </c>
      <c r="O768" s="2">
        <v>0.5299</v>
      </c>
      <c r="P768" s="132">
        <v>0.5605000000000001</v>
      </c>
      <c r="Q768" s="2">
        <v>0.5788</v>
      </c>
      <c r="R768" s="2">
        <v>0.8037</v>
      </c>
      <c r="S768" s="2">
        <v>0.55435</v>
      </c>
      <c r="T768" s="2">
        <v>0.6821</v>
      </c>
      <c r="U768" s="2">
        <v>0.8692</v>
      </c>
      <c r="V768" s="2">
        <v>1.311</v>
      </c>
    </row>
    <row r="769" spans="12:22" ht="12.75">
      <c r="L769" s="2">
        <v>116.8</v>
      </c>
      <c r="M769" s="2">
        <v>0.869</v>
      </c>
      <c r="N769" s="2">
        <v>0.68195</v>
      </c>
      <c r="O769" s="2">
        <v>0.5298</v>
      </c>
      <c r="P769" s="132">
        <v>0.5602999999999999</v>
      </c>
      <c r="Q769" s="2">
        <v>0.5787</v>
      </c>
      <c r="R769" s="2">
        <v>0.8036</v>
      </c>
      <c r="S769" s="2">
        <v>0.55425</v>
      </c>
      <c r="T769" s="2">
        <v>0.68195</v>
      </c>
      <c r="U769" s="2">
        <v>0.869</v>
      </c>
      <c r="V769" s="2">
        <v>1.311</v>
      </c>
    </row>
    <row r="770" spans="12:22" ht="12.75">
      <c r="L770" s="2">
        <v>116.9</v>
      </c>
      <c r="M770" s="2">
        <v>0.869</v>
      </c>
      <c r="N770" s="2">
        <v>0.6818</v>
      </c>
      <c r="O770" s="2">
        <v>0.5306</v>
      </c>
      <c r="P770" s="132">
        <v>0.5601999999999999</v>
      </c>
      <c r="Q770" s="2">
        <v>0.5786</v>
      </c>
      <c r="R770" s="2">
        <v>0.8034</v>
      </c>
      <c r="S770" s="2">
        <v>0.5546</v>
      </c>
      <c r="T770" s="2">
        <v>0.6818</v>
      </c>
      <c r="U770" s="2">
        <v>0.869</v>
      </c>
      <c r="V770" s="2">
        <v>1.3108</v>
      </c>
    </row>
    <row r="771" spans="12:22" ht="12.75">
      <c r="L771" s="2">
        <v>117</v>
      </c>
      <c r="M771" s="2">
        <v>0.869</v>
      </c>
      <c r="N771" s="2">
        <v>0.6817</v>
      </c>
      <c r="O771" s="2">
        <v>0.5296</v>
      </c>
      <c r="P771" s="132">
        <v>0.5600999999999999</v>
      </c>
      <c r="Q771" s="2">
        <v>0.5785</v>
      </c>
      <c r="R771" s="2">
        <v>0.8033</v>
      </c>
      <c r="S771" s="2">
        <v>0.5540499999999999</v>
      </c>
      <c r="T771" s="2">
        <v>0.6817</v>
      </c>
      <c r="U771" s="2">
        <v>0.869</v>
      </c>
      <c r="V771" s="2">
        <v>1.3104</v>
      </c>
    </row>
    <row r="772" spans="12:22" ht="12.75">
      <c r="L772" s="2">
        <v>117.1</v>
      </c>
      <c r="M772" s="2">
        <v>0.8686</v>
      </c>
      <c r="N772" s="2">
        <v>0.68155</v>
      </c>
      <c r="O772" s="2">
        <v>0.5296</v>
      </c>
      <c r="P772" s="132">
        <v>0.5599</v>
      </c>
      <c r="Q772" s="2">
        <v>0.5783</v>
      </c>
      <c r="R772" s="2">
        <v>0.8032</v>
      </c>
      <c r="S772" s="2">
        <v>0.5539499999999999</v>
      </c>
      <c r="T772" s="2">
        <v>0.68155</v>
      </c>
      <c r="U772" s="2">
        <v>0.8686</v>
      </c>
      <c r="V772" s="2">
        <v>1.31</v>
      </c>
    </row>
    <row r="773" spans="12:22" ht="12.75">
      <c r="L773" s="2">
        <v>117.2</v>
      </c>
      <c r="M773" s="2">
        <v>0.8682</v>
      </c>
      <c r="N773" s="2">
        <v>0.68145</v>
      </c>
      <c r="O773" s="2">
        <v>0.5295</v>
      </c>
      <c r="P773" s="132">
        <v>0.5598</v>
      </c>
      <c r="Q773" s="2">
        <v>0.5782</v>
      </c>
      <c r="R773" s="2">
        <v>0.8031</v>
      </c>
      <c r="S773" s="2">
        <v>0.55385</v>
      </c>
      <c r="T773" s="2">
        <v>0.68145</v>
      </c>
      <c r="U773" s="2">
        <v>0.8682</v>
      </c>
      <c r="V773" s="2">
        <v>1.31</v>
      </c>
    </row>
    <row r="774" spans="12:22" ht="12.75">
      <c r="L774" s="2">
        <v>117.3</v>
      </c>
      <c r="M774" s="2">
        <v>0.868</v>
      </c>
      <c r="N774" s="2">
        <v>0.6813</v>
      </c>
      <c r="O774" s="2">
        <v>0.5294</v>
      </c>
      <c r="P774" s="132">
        <v>0.5597000000000001</v>
      </c>
      <c r="Q774" s="2">
        <v>0.5781</v>
      </c>
      <c r="R774" s="2">
        <v>0.8029</v>
      </c>
      <c r="S774" s="2">
        <v>0.55375</v>
      </c>
      <c r="T774" s="2">
        <v>0.6813</v>
      </c>
      <c r="U774" s="2">
        <v>0.868</v>
      </c>
      <c r="V774" s="2">
        <v>1.31</v>
      </c>
    </row>
    <row r="775" spans="12:22" ht="12.75">
      <c r="L775" s="2">
        <v>117.4</v>
      </c>
      <c r="M775" s="2">
        <v>0.868</v>
      </c>
      <c r="N775" s="2">
        <v>0.68115</v>
      </c>
      <c r="O775" s="2">
        <v>0.5293</v>
      </c>
      <c r="P775" s="132">
        <v>0.5595000000000001</v>
      </c>
      <c r="Q775" s="2">
        <v>0.578</v>
      </c>
      <c r="R775" s="2">
        <v>0.8028</v>
      </c>
      <c r="S775" s="2">
        <v>0.55365</v>
      </c>
      <c r="T775" s="2">
        <v>0.68115</v>
      </c>
      <c r="U775" s="2">
        <v>0.868</v>
      </c>
      <c r="V775" s="2">
        <v>1.3098</v>
      </c>
    </row>
    <row r="776" spans="12:22" ht="12.75">
      <c r="L776" s="2">
        <v>117.5</v>
      </c>
      <c r="M776" s="2">
        <v>0.868</v>
      </c>
      <c r="N776" s="2">
        <v>0.68105</v>
      </c>
      <c r="O776" s="2">
        <v>0.5292</v>
      </c>
      <c r="P776" s="132">
        <v>0.5594000000000001</v>
      </c>
      <c r="Q776" s="2">
        <v>0.5778</v>
      </c>
      <c r="R776" s="2">
        <v>0.8027</v>
      </c>
      <c r="S776" s="2">
        <v>0.5535</v>
      </c>
      <c r="T776" s="2">
        <v>0.68105</v>
      </c>
      <c r="U776" s="2">
        <v>0.868</v>
      </c>
      <c r="V776" s="2">
        <v>1.3094</v>
      </c>
    </row>
    <row r="777" spans="12:22" ht="12.75">
      <c r="L777" s="2">
        <v>117.6</v>
      </c>
      <c r="M777" s="2">
        <v>0.868</v>
      </c>
      <c r="N777" s="2">
        <v>0.68095</v>
      </c>
      <c r="O777" s="2">
        <v>0.5291</v>
      </c>
      <c r="P777" s="132">
        <v>0.5593000000000001</v>
      </c>
      <c r="Q777" s="2">
        <v>0.5777</v>
      </c>
      <c r="R777" s="2">
        <v>0.8026</v>
      </c>
      <c r="S777" s="2">
        <v>0.5534</v>
      </c>
      <c r="T777" s="2">
        <v>0.68095</v>
      </c>
      <c r="U777" s="2">
        <v>0.868</v>
      </c>
      <c r="V777" s="2">
        <v>1.309</v>
      </c>
    </row>
    <row r="778" spans="12:22" ht="12.75">
      <c r="L778" s="2">
        <v>117.7</v>
      </c>
      <c r="M778" s="2">
        <v>0.868</v>
      </c>
      <c r="N778" s="2">
        <v>0.68075</v>
      </c>
      <c r="O778" s="2">
        <v>0.529</v>
      </c>
      <c r="P778" s="132">
        <v>0.5590999999999999</v>
      </c>
      <c r="Q778" s="2">
        <v>0.5776</v>
      </c>
      <c r="R778" s="2">
        <v>0.8024</v>
      </c>
      <c r="S778" s="2">
        <v>0.5533</v>
      </c>
      <c r="T778" s="2">
        <v>0.68075</v>
      </c>
      <c r="U778" s="2">
        <v>0.868</v>
      </c>
      <c r="V778" s="2">
        <v>1.309</v>
      </c>
    </row>
    <row r="779" spans="12:22" ht="12.75">
      <c r="L779" s="2">
        <v>117.8</v>
      </c>
      <c r="M779" s="2">
        <v>0.8678</v>
      </c>
      <c r="N779" s="2">
        <v>0.68065</v>
      </c>
      <c r="O779" s="2">
        <v>0.529</v>
      </c>
      <c r="P779" s="132">
        <v>0.5589999999999999</v>
      </c>
      <c r="Q779" s="2">
        <v>0.5775</v>
      </c>
      <c r="R779" s="2">
        <v>0.8023</v>
      </c>
      <c r="S779" s="2">
        <v>0.55325</v>
      </c>
      <c r="T779" s="2">
        <v>0.68065</v>
      </c>
      <c r="U779" s="2">
        <v>0.8678</v>
      </c>
      <c r="V779" s="2">
        <v>1.309</v>
      </c>
    </row>
    <row r="780" spans="12:22" ht="12.75">
      <c r="L780" s="2">
        <v>117.9</v>
      </c>
      <c r="M780" s="2">
        <v>0.8674</v>
      </c>
      <c r="N780" s="2">
        <v>0.68055</v>
      </c>
      <c r="O780" s="2">
        <v>0.5297</v>
      </c>
      <c r="P780" s="132">
        <v>0.5589</v>
      </c>
      <c r="Q780" s="2">
        <v>0.5774</v>
      </c>
      <c r="R780" s="2">
        <v>0.8022</v>
      </c>
      <c r="S780" s="2">
        <v>0.55355</v>
      </c>
      <c r="T780" s="2">
        <v>0.68055</v>
      </c>
      <c r="U780" s="2">
        <v>0.8674</v>
      </c>
      <c r="V780" s="2">
        <v>1.309</v>
      </c>
    </row>
    <row r="781" spans="12:22" ht="12.75">
      <c r="L781" s="2">
        <v>118</v>
      </c>
      <c r="M781" s="2">
        <v>0.867</v>
      </c>
      <c r="N781" s="2">
        <v>0.6804</v>
      </c>
      <c r="O781" s="2">
        <v>0.5288</v>
      </c>
      <c r="P781" s="132">
        <v>0.5587</v>
      </c>
      <c r="Q781" s="2">
        <v>0.5772</v>
      </c>
      <c r="R781" s="2">
        <v>0.8021</v>
      </c>
      <c r="S781" s="2">
        <v>0.553</v>
      </c>
      <c r="T781" s="2">
        <v>0.6804</v>
      </c>
      <c r="U781" s="2">
        <v>0.867</v>
      </c>
      <c r="V781" s="2">
        <v>1.309</v>
      </c>
    </row>
    <row r="782" spans="12:22" ht="12.75">
      <c r="L782" s="2">
        <v>118.1</v>
      </c>
      <c r="M782" s="2">
        <v>0.867</v>
      </c>
      <c r="N782" s="2">
        <v>0.6803</v>
      </c>
      <c r="O782" s="2">
        <v>0.5287</v>
      </c>
      <c r="P782" s="132">
        <v>0.5586</v>
      </c>
      <c r="Q782" s="2">
        <v>0.5771</v>
      </c>
      <c r="R782" s="2">
        <v>0.802</v>
      </c>
      <c r="S782" s="2">
        <v>0.5529</v>
      </c>
      <c r="T782" s="2">
        <v>0.6803</v>
      </c>
      <c r="U782" s="2">
        <v>0.867</v>
      </c>
      <c r="V782" s="2">
        <v>1.309</v>
      </c>
    </row>
    <row r="783" spans="12:22" ht="12.75">
      <c r="L783" s="2">
        <v>118.2</v>
      </c>
      <c r="M783" s="2">
        <v>0.867</v>
      </c>
      <c r="N783" s="2">
        <v>0.68015</v>
      </c>
      <c r="O783" s="2">
        <v>0.5286</v>
      </c>
      <c r="P783" s="132">
        <v>0.5585000000000001</v>
      </c>
      <c r="Q783" s="2">
        <v>0.577</v>
      </c>
      <c r="R783" s="2">
        <v>0.8018</v>
      </c>
      <c r="S783" s="2">
        <v>0.5528</v>
      </c>
      <c r="T783" s="2">
        <v>0.68015</v>
      </c>
      <c r="U783" s="2">
        <v>0.867</v>
      </c>
      <c r="V783" s="2">
        <v>1.3086</v>
      </c>
    </row>
    <row r="784" spans="12:22" ht="12.75">
      <c r="L784" s="2">
        <v>118.3</v>
      </c>
      <c r="M784" s="2">
        <v>0.8668</v>
      </c>
      <c r="N784" s="2">
        <v>0.68</v>
      </c>
      <c r="O784" s="2">
        <v>0.5285</v>
      </c>
      <c r="P784" s="132">
        <v>0.5583000000000001</v>
      </c>
      <c r="Q784" s="2">
        <v>0.5769</v>
      </c>
      <c r="R784" s="2">
        <v>0.8017</v>
      </c>
      <c r="S784" s="2">
        <v>0.5527</v>
      </c>
      <c r="T784" s="2">
        <v>0.68</v>
      </c>
      <c r="U784" s="2">
        <v>0.8668</v>
      </c>
      <c r="V784" s="2">
        <v>1.3082</v>
      </c>
    </row>
    <row r="785" spans="12:22" ht="12.75">
      <c r="L785" s="2">
        <v>118.4</v>
      </c>
      <c r="M785" s="2">
        <v>0.8664</v>
      </c>
      <c r="N785" s="2">
        <v>0.6799</v>
      </c>
      <c r="O785" s="2">
        <v>0.5284</v>
      </c>
      <c r="P785" s="132">
        <v>0.5581999999999999</v>
      </c>
      <c r="Q785" s="2">
        <v>0.5768</v>
      </c>
      <c r="R785" s="2">
        <v>0.8016</v>
      </c>
      <c r="S785" s="2">
        <v>0.5526</v>
      </c>
      <c r="T785" s="2">
        <v>0.6799</v>
      </c>
      <c r="U785" s="2">
        <v>0.8664</v>
      </c>
      <c r="V785" s="2">
        <v>1.308</v>
      </c>
    </row>
    <row r="786" spans="12:22" ht="12.75">
      <c r="L786" s="2">
        <v>118.5</v>
      </c>
      <c r="M786" s="2">
        <v>0.866</v>
      </c>
      <c r="N786" s="2">
        <v>0.6798</v>
      </c>
      <c r="O786" s="2">
        <v>0.5283</v>
      </c>
      <c r="P786" s="132">
        <v>0.5580999999999999</v>
      </c>
      <c r="Q786" s="2">
        <v>0.5766</v>
      </c>
      <c r="R786" s="2">
        <v>0.8015</v>
      </c>
      <c r="S786" s="2">
        <v>0.55245</v>
      </c>
      <c r="T786" s="2">
        <v>0.6798</v>
      </c>
      <c r="U786" s="2">
        <v>0.866</v>
      </c>
      <c r="V786" s="2">
        <v>1.308</v>
      </c>
    </row>
    <row r="787" spans="12:22" ht="12.75">
      <c r="L787" s="2">
        <v>118.6</v>
      </c>
      <c r="M787" s="2">
        <v>0.866</v>
      </c>
      <c r="N787" s="2">
        <v>0.6796</v>
      </c>
      <c r="O787" s="2">
        <v>0.5283</v>
      </c>
      <c r="P787" s="132">
        <v>0.5579</v>
      </c>
      <c r="Q787" s="2">
        <v>0.5765</v>
      </c>
      <c r="R787" s="2">
        <v>0.8013</v>
      </c>
      <c r="S787" s="2">
        <v>0.5524</v>
      </c>
      <c r="T787" s="2">
        <v>0.6796</v>
      </c>
      <c r="U787" s="2">
        <v>0.866</v>
      </c>
      <c r="V787" s="2">
        <v>1.308</v>
      </c>
    </row>
    <row r="788" spans="12:22" ht="12.75">
      <c r="L788" s="2">
        <v>118.7</v>
      </c>
      <c r="M788" s="2">
        <v>0.866</v>
      </c>
      <c r="N788" s="2">
        <v>0.6795</v>
      </c>
      <c r="O788" s="2">
        <v>0.5282</v>
      </c>
      <c r="P788" s="132">
        <v>0.5578</v>
      </c>
      <c r="Q788" s="2">
        <v>0.5764</v>
      </c>
      <c r="R788" s="2">
        <v>0.8012</v>
      </c>
      <c r="S788" s="2">
        <v>0.5523</v>
      </c>
      <c r="T788" s="2">
        <v>0.6795</v>
      </c>
      <c r="U788" s="2">
        <v>0.866</v>
      </c>
      <c r="V788" s="2">
        <v>1.3076</v>
      </c>
    </row>
    <row r="789" spans="12:22" ht="12.75">
      <c r="L789" s="2">
        <v>118.8</v>
      </c>
      <c r="M789" s="2">
        <v>0.866</v>
      </c>
      <c r="N789" s="2">
        <v>0.6794</v>
      </c>
      <c r="O789" s="2">
        <v>0.5281</v>
      </c>
      <c r="P789" s="132">
        <v>0.5577</v>
      </c>
      <c r="Q789" s="2">
        <v>0.5763</v>
      </c>
      <c r="R789" s="2">
        <v>0.8011</v>
      </c>
      <c r="S789" s="2">
        <v>0.5522</v>
      </c>
      <c r="T789" s="2">
        <v>0.6794</v>
      </c>
      <c r="U789" s="2">
        <v>0.866</v>
      </c>
      <c r="V789" s="2">
        <v>1.3072</v>
      </c>
    </row>
    <row r="790" spans="12:21" ht="12.75">
      <c r="L790" s="2">
        <v>118.9</v>
      </c>
      <c r="M790" s="2">
        <v>0.866</v>
      </c>
      <c r="N790" s="2">
        <v>0.67925</v>
      </c>
      <c r="O790" s="2">
        <v>0.5289</v>
      </c>
      <c r="P790" s="132">
        <v>0.5575</v>
      </c>
      <c r="Q790" s="2">
        <v>0.5762</v>
      </c>
      <c r="R790" s="2">
        <v>0.801</v>
      </c>
      <c r="S790" s="2">
        <v>0.5525500000000001</v>
      </c>
      <c r="T790" s="2">
        <v>0.67925</v>
      </c>
      <c r="U790" s="2">
        <v>0.866</v>
      </c>
    </row>
    <row r="791" spans="12:21" ht="12.75">
      <c r="L791" s="2">
        <v>119</v>
      </c>
      <c r="M791" s="2">
        <v>0.866</v>
      </c>
      <c r="N791" s="2">
        <v>0.67915</v>
      </c>
      <c r="O791" s="2">
        <v>0.5279</v>
      </c>
      <c r="P791" s="132">
        <v>0.5574000000000001</v>
      </c>
      <c r="Q791" s="2">
        <v>0.5761</v>
      </c>
      <c r="R791" s="2">
        <v>0.8009</v>
      </c>
      <c r="S791" s="2">
        <v>0.552</v>
      </c>
      <c r="T791" s="2">
        <v>0.67915</v>
      </c>
      <c r="U791" s="2">
        <v>0.866</v>
      </c>
    </row>
    <row r="792" spans="12:21" ht="12.75">
      <c r="L792" s="2">
        <v>119.1</v>
      </c>
      <c r="M792" s="2">
        <v>0.8656</v>
      </c>
      <c r="N792" s="2">
        <v>0.679</v>
      </c>
      <c r="O792" s="2">
        <v>0.5278</v>
      </c>
      <c r="P792" s="132">
        <v>0.5573000000000001</v>
      </c>
      <c r="Q792" s="2">
        <v>0.5759</v>
      </c>
      <c r="R792" s="2">
        <v>0.8007</v>
      </c>
      <c r="S792" s="2">
        <v>0.55185</v>
      </c>
      <c r="T792" s="2">
        <v>0.679</v>
      </c>
      <c r="U792" s="2">
        <v>0.8656</v>
      </c>
    </row>
    <row r="793" spans="12:21" ht="12.75">
      <c r="L793" s="2">
        <v>119.2</v>
      </c>
      <c r="M793" s="2">
        <v>0.8652</v>
      </c>
      <c r="N793" s="2">
        <v>0.67885</v>
      </c>
      <c r="O793" s="2">
        <v>0.5277</v>
      </c>
      <c r="P793" s="132">
        <v>0.5570999999999999</v>
      </c>
      <c r="Q793" s="2">
        <v>0.5758</v>
      </c>
      <c r="R793" s="2">
        <v>0.8006</v>
      </c>
      <c r="S793" s="2">
        <v>0.55175</v>
      </c>
      <c r="T793" s="2">
        <v>0.67885</v>
      </c>
      <c r="U793" s="2">
        <v>0.8652</v>
      </c>
    </row>
    <row r="794" spans="12:21" ht="12.75">
      <c r="L794" s="2">
        <v>119.3</v>
      </c>
      <c r="M794" s="2">
        <v>0.865</v>
      </c>
      <c r="N794" s="2">
        <v>0.67875</v>
      </c>
      <c r="O794" s="2">
        <v>0.5276</v>
      </c>
      <c r="P794" s="132">
        <v>0.5569999999999999</v>
      </c>
      <c r="Q794" s="2">
        <v>0.5757</v>
      </c>
      <c r="R794" s="2">
        <v>0.8005</v>
      </c>
      <c r="S794" s="2">
        <v>0.55165</v>
      </c>
      <c r="T794" s="2">
        <v>0.67875</v>
      </c>
      <c r="U794" s="2">
        <v>0.865</v>
      </c>
    </row>
    <row r="795" spans="12:21" ht="12.75">
      <c r="L795" s="2">
        <v>119.4</v>
      </c>
      <c r="M795" s="2">
        <v>0.865</v>
      </c>
      <c r="N795" s="2">
        <v>0.67865</v>
      </c>
      <c r="O795" s="2">
        <v>0.5275</v>
      </c>
      <c r="P795" s="132">
        <v>0.5569</v>
      </c>
      <c r="Q795" s="2">
        <v>0.5756</v>
      </c>
      <c r="R795" s="2">
        <v>0.8004</v>
      </c>
      <c r="S795" s="2">
        <v>0.55155</v>
      </c>
      <c r="T795" s="2">
        <v>0.67865</v>
      </c>
      <c r="U795" s="2">
        <v>0.865</v>
      </c>
    </row>
    <row r="796" spans="12:21" ht="12.75">
      <c r="L796" s="2">
        <v>119.5</v>
      </c>
      <c r="M796" s="2">
        <v>0.865</v>
      </c>
      <c r="N796" s="2">
        <v>0.6785</v>
      </c>
      <c r="O796" s="2">
        <v>0.5274</v>
      </c>
      <c r="P796" s="132">
        <v>0.5567</v>
      </c>
      <c r="Q796" s="2">
        <v>0.5755</v>
      </c>
      <c r="R796" s="2">
        <v>0.8003</v>
      </c>
      <c r="S796" s="2">
        <v>0.55145</v>
      </c>
      <c r="T796" s="2">
        <v>0.6785</v>
      </c>
      <c r="U796" s="2">
        <v>0.865</v>
      </c>
    </row>
    <row r="797" spans="12:21" ht="12.75">
      <c r="L797" s="2">
        <v>119.6</v>
      </c>
      <c r="M797" s="2">
        <v>0.8646</v>
      </c>
      <c r="N797" s="2">
        <v>0.67835</v>
      </c>
      <c r="O797" s="2">
        <v>0.5274</v>
      </c>
      <c r="P797" s="132">
        <v>0.5566</v>
      </c>
      <c r="Q797" s="2">
        <v>0.5754</v>
      </c>
      <c r="R797" s="2">
        <v>0.8001</v>
      </c>
      <c r="S797" s="2">
        <v>0.5514</v>
      </c>
      <c r="T797" s="2">
        <v>0.67835</v>
      </c>
      <c r="U797" s="2">
        <v>0.8646</v>
      </c>
    </row>
    <row r="798" spans="12:21" ht="12.75">
      <c r="L798" s="2">
        <v>119.7</v>
      </c>
      <c r="M798" s="2">
        <v>0.8642</v>
      </c>
      <c r="N798" s="2">
        <v>0.67825</v>
      </c>
      <c r="O798" s="2">
        <v>0.5273</v>
      </c>
      <c r="P798" s="132">
        <v>0.5565</v>
      </c>
      <c r="Q798" s="2">
        <v>0.5753</v>
      </c>
      <c r="R798" s="2">
        <v>0.8</v>
      </c>
      <c r="S798" s="2">
        <v>0.5513</v>
      </c>
      <c r="T798" s="2">
        <v>0.67825</v>
      </c>
      <c r="U798" s="2">
        <v>0.8642</v>
      </c>
    </row>
    <row r="799" spans="12:21" ht="12.75">
      <c r="L799" s="2">
        <v>119.8</v>
      </c>
      <c r="M799" s="2">
        <v>0.864</v>
      </c>
      <c r="N799" s="2">
        <v>0.6781</v>
      </c>
      <c r="O799" s="2">
        <v>0.5272</v>
      </c>
      <c r="P799" s="132">
        <v>0.5563</v>
      </c>
      <c r="Q799" s="2">
        <v>0.5751</v>
      </c>
      <c r="R799" s="2">
        <v>0.7999</v>
      </c>
      <c r="S799" s="2">
        <v>0.55115</v>
      </c>
      <c r="T799" s="2">
        <v>0.6781</v>
      </c>
      <c r="U799" s="2">
        <v>0.864</v>
      </c>
    </row>
    <row r="800" spans="12:21" ht="12.75">
      <c r="L800" s="2">
        <v>119.9</v>
      </c>
      <c r="M800" s="2">
        <v>0.864</v>
      </c>
      <c r="N800" s="2">
        <v>0.678</v>
      </c>
      <c r="O800" s="2">
        <v>0.528</v>
      </c>
      <c r="P800" s="132">
        <v>0.5562000000000001</v>
      </c>
      <c r="Q800" s="2">
        <v>0.575</v>
      </c>
      <c r="R800" s="2">
        <v>0.7998</v>
      </c>
      <c r="S800" s="2">
        <v>0.5515</v>
      </c>
      <c r="T800" s="2">
        <v>0.678</v>
      </c>
      <c r="U800" s="2">
        <v>0.864</v>
      </c>
    </row>
    <row r="801" spans="12:21" ht="12.75">
      <c r="L801" s="2">
        <v>120</v>
      </c>
      <c r="M801" s="2">
        <v>0.864</v>
      </c>
      <c r="N801" s="2">
        <v>0.6779</v>
      </c>
      <c r="O801" s="2">
        <v>0.527</v>
      </c>
      <c r="P801" s="132">
        <v>0.5560999999999999</v>
      </c>
      <c r="Q801" s="2">
        <v>0.5749</v>
      </c>
      <c r="R801" s="2">
        <v>0.7997</v>
      </c>
      <c r="S801" s="2">
        <v>0.55095</v>
      </c>
      <c r="T801" s="2">
        <v>0.6779</v>
      </c>
      <c r="U801" s="2">
        <v>0.864</v>
      </c>
    </row>
    <row r="802" spans="12:21" ht="12.75">
      <c r="L802" s="2">
        <v>120.1</v>
      </c>
      <c r="M802" s="2">
        <v>0.864</v>
      </c>
      <c r="N802" s="2">
        <v>0.6777</v>
      </c>
      <c r="O802" s="2">
        <v>0.5269</v>
      </c>
      <c r="P802" s="132">
        <v>0.5559</v>
      </c>
      <c r="Q802" s="2">
        <v>0.5748</v>
      </c>
      <c r="R802" s="2">
        <v>0.7995</v>
      </c>
      <c r="S802" s="2">
        <v>0.5508500000000001</v>
      </c>
      <c r="T802" s="2">
        <v>0.6777</v>
      </c>
      <c r="U802" s="2">
        <v>0.864</v>
      </c>
    </row>
    <row r="803" spans="12:21" ht="12.75">
      <c r="L803" s="2">
        <v>120.2</v>
      </c>
      <c r="M803" s="2">
        <v>0.864</v>
      </c>
      <c r="N803" s="2">
        <v>0.6776</v>
      </c>
      <c r="O803" s="2">
        <v>0.5268</v>
      </c>
      <c r="P803" s="132">
        <v>0.5558</v>
      </c>
      <c r="Q803" s="2">
        <v>0.5747</v>
      </c>
      <c r="R803" s="2">
        <v>0.7994</v>
      </c>
      <c r="S803" s="2">
        <v>0.5507500000000001</v>
      </c>
      <c r="T803" s="2">
        <v>0.6776</v>
      </c>
      <c r="U803" s="2">
        <v>0.864</v>
      </c>
    </row>
    <row r="804" spans="12:21" ht="12.75">
      <c r="L804" s="2">
        <v>120.3</v>
      </c>
      <c r="M804" s="2">
        <v>0.8638</v>
      </c>
      <c r="N804" s="2">
        <v>0.6775</v>
      </c>
      <c r="O804" s="2">
        <v>0.5267</v>
      </c>
      <c r="P804" s="132">
        <v>0.5557</v>
      </c>
      <c r="Q804" s="2">
        <v>0.5746</v>
      </c>
      <c r="R804" s="2">
        <v>0.7993</v>
      </c>
      <c r="S804" s="2">
        <v>0.55065</v>
      </c>
      <c r="T804" s="2">
        <v>0.6775</v>
      </c>
      <c r="U804" s="2">
        <v>0.8638</v>
      </c>
    </row>
    <row r="805" spans="12:21" ht="12.75">
      <c r="L805" s="2">
        <v>120.4</v>
      </c>
      <c r="M805" s="2">
        <v>0.8634</v>
      </c>
      <c r="N805" s="2">
        <v>0.67735</v>
      </c>
      <c r="O805" s="2">
        <v>0.5266</v>
      </c>
      <c r="P805" s="132">
        <v>0.5555</v>
      </c>
      <c r="Q805" s="2">
        <v>0.5745</v>
      </c>
      <c r="R805" s="2">
        <v>0.7992</v>
      </c>
      <c r="S805" s="2">
        <v>0.55055</v>
      </c>
      <c r="T805" s="2">
        <v>0.67735</v>
      </c>
      <c r="U805" s="2">
        <v>0.8634</v>
      </c>
    </row>
    <row r="806" spans="12:21" ht="12.75">
      <c r="L806" s="2">
        <v>120.5</v>
      </c>
      <c r="M806" s="2">
        <v>0.863</v>
      </c>
      <c r="N806" s="2">
        <v>0.67725</v>
      </c>
      <c r="O806" s="2">
        <v>0.5265</v>
      </c>
      <c r="P806" s="132">
        <v>0.5554</v>
      </c>
      <c r="Q806" s="2">
        <v>0.5744</v>
      </c>
      <c r="R806" s="2">
        <v>0.7991</v>
      </c>
      <c r="S806" s="2">
        <v>0.55045</v>
      </c>
      <c r="T806" s="2">
        <v>0.67725</v>
      </c>
      <c r="U806" s="2">
        <v>0.863</v>
      </c>
    </row>
    <row r="807" spans="12:21" ht="12.75">
      <c r="L807" s="2">
        <v>120.6</v>
      </c>
      <c r="M807" s="2">
        <v>0.863</v>
      </c>
      <c r="N807" s="2">
        <v>0.6771</v>
      </c>
      <c r="O807" s="2">
        <v>0.5264</v>
      </c>
      <c r="P807" s="132">
        <v>0.5553</v>
      </c>
      <c r="Q807" s="2">
        <v>0.5743</v>
      </c>
      <c r="R807" s="2">
        <v>0.7989</v>
      </c>
      <c r="S807" s="2">
        <v>0.55035</v>
      </c>
      <c r="T807" s="2">
        <v>0.6771</v>
      </c>
      <c r="U807" s="2">
        <v>0.863</v>
      </c>
    </row>
    <row r="808" spans="12:21" ht="12.75">
      <c r="L808" s="2">
        <v>120.7</v>
      </c>
      <c r="M808" s="2">
        <v>0.863</v>
      </c>
      <c r="N808" s="2">
        <v>0.67695</v>
      </c>
      <c r="O808" s="2">
        <v>0.5263</v>
      </c>
      <c r="P808" s="132">
        <v>0.5551000000000001</v>
      </c>
      <c r="Q808" s="2">
        <v>0.5742</v>
      </c>
      <c r="R808" s="2">
        <v>0.7988</v>
      </c>
      <c r="S808" s="2">
        <v>0.55025</v>
      </c>
      <c r="T808" s="2">
        <v>0.67695</v>
      </c>
      <c r="U808" s="2">
        <v>0.863</v>
      </c>
    </row>
    <row r="809" spans="12:21" ht="12.75">
      <c r="L809" s="2">
        <v>120.8</v>
      </c>
      <c r="M809" s="2">
        <v>0.8628</v>
      </c>
      <c r="N809" s="2">
        <v>0.67685</v>
      </c>
      <c r="O809" s="2">
        <v>0.5262</v>
      </c>
      <c r="P809" s="132">
        <v>0.555</v>
      </c>
      <c r="Q809" s="2">
        <v>0.574</v>
      </c>
      <c r="R809" s="2">
        <v>0.7987</v>
      </c>
      <c r="S809" s="2">
        <v>0.5501</v>
      </c>
      <c r="T809" s="2">
        <v>0.67685</v>
      </c>
      <c r="U809" s="2">
        <v>0.8628</v>
      </c>
    </row>
    <row r="810" spans="12:21" ht="12.75">
      <c r="L810" s="2">
        <v>120.9</v>
      </c>
      <c r="M810" s="2">
        <v>0.8623999999999999</v>
      </c>
      <c r="N810" s="2">
        <v>0.67675</v>
      </c>
      <c r="O810" s="2">
        <v>0.5271</v>
      </c>
      <c r="P810" s="132">
        <v>0.5549</v>
      </c>
      <c r="Q810" s="2">
        <v>0.5739</v>
      </c>
      <c r="R810" s="2">
        <v>0.7986</v>
      </c>
      <c r="S810" s="2">
        <v>0.5505</v>
      </c>
      <c r="T810" s="2">
        <v>0.67675</v>
      </c>
      <c r="U810" s="2">
        <v>0.8623999999999999</v>
      </c>
    </row>
    <row r="811" spans="12:21" ht="12.75">
      <c r="L811" s="2">
        <v>121</v>
      </c>
      <c r="M811" s="2">
        <v>0.862</v>
      </c>
      <c r="N811" s="2">
        <v>0.6766</v>
      </c>
      <c r="O811" s="2">
        <v>0.526</v>
      </c>
      <c r="P811" s="132">
        <v>0.5547</v>
      </c>
      <c r="Q811" s="2">
        <v>0.5738</v>
      </c>
      <c r="R811" s="2">
        <v>0.7985</v>
      </c>
      <c r="S811" s="2">
        <v>0.5499</v>
      </c>
      <c r="T811" s="2">
        <v>0.6766</v>
      </c>
      <c r="U811" s="2">
        <v>0.862</v>
      </c>
    </row>
    <row r="812" spans="12:21" ht="12.75">
      <c r="L812" s="2">
        <v>121.1</v>
      </c>
      <c r="M812" s="2">
        <v>0.862</v>
      </c>
      <c r="N812" s="2">
        <v>0.6765</v>
      </c>
      <c r="O812" s="2">
        <v>0.5259</v>
      </c>
      <c r="P812" s="132">
        <v>0.5546</v>
      </c>
      <c r="Q812" s="2">
        <v>0.5737</v>
      </c>
      <c r="R812" s="2">
        <v>0.7984</v>
      </c>
      <c r="S812" s="2">
        <v>0.5498000000000001</v>
      </c>
      <c r="T812" s="2">
        <v>0.6765</v>
      </c>
      <c r="U812" s="2">
        <v>0.862</v>
      </c>
    </row>
    <row r="813" spans="12:21" ht="12.75">
      <c r="L813" s="2">
        <v>121.2</v>
      </c>
      <c r="M813" s="2">
        <v>0.862</v>
      </c>
      <c r="N813" s="2">
        <v>0.67635</v>
      </c>
      <c r="O813" s="2">
        <v>0.5258</v>
      </c>
      <c r="P813" s="132">
        <v>0.5545</v>
      </c>
      <c r="Q813" s="2">
        <v>0.5736</v>
      </c>
      <c r="R813" s="2">
        <v>0.7982</v>
      </c>
      <c r="S813" s="2">
        <v>0.5497000000000001</v>
      </c>
      <c r="T813" s="2">
        <v>0.67635</v>
      </c>
      <c r="U813" s="2">
        <v>0.862</v>
      </c>
    </row>
    <row r="814" spans="12:21" ht="12.75">
      <c r="L814" s="2">
        <v>121.3</v>
      </c>
      <c r="M814" s="2">
        <v>0.862</v>
      </c>
      <c r="N814" s="2">
        <v>0.6762</v>
      </c>
      <c r="O814" s="2">
        <v>0.5257</v>
      </c>
      <c r="P814" s="132">
        <v>0.5543</v>
      </c>
      <c r="Q814" s="2">
        <v>0.5735</v>
      </c>
      <c r="R814" s="2">
        <v>0.7981</v>
      </c>
      <c r="S814" s="2">
        <v>0.5496</v>
      </c>
      <c r="T814" s="2">
        <v>0.6762</v>
      </c>
      <c r="U814" s="2">
        <v>0.862</v>
      </c>
    </row>
    <row r="815" spans="12:21" ht="12.75">
      <c r="L815" s="2">
        <v>121.4</v>
      </c>
      <c r="M815" s="2">
        <v>0.862</v>
      </c>
      <c r="N815" s="2">
        <v>0.6761</v>
      </c>
      <c r="O815" s="2">
        <v>0.5256</v>
      </c>
      <c r="P815" s="132">
        <v>0.5542</v>
      </c>
      <c r="Q815" s="2">
        <v>0.5734</v>
      </c>
      <c r="R815" s="2">
        <v>0.798</v>
      </c>
      <c r="S815" s="2">
        <v>0.5495</v>
      </c>
      <c r="T815" s="2">
        <v>0.6761</v>
      </c>
      <c r="U815" s="2">
        <v>0.862</v>
      </c>
    </row>
    <row r="816" spans="12:21" ht="12.75">
      <c r="L816" s="2">
        <v>121.5</v>
      </c>
      <c r="M816" s="2">
        <v>0.862</v>
      </c>
      <c r="N816" s="2">
        <v>0.676</v>
      </c>
      <c r="O816" s="2">
        <v>0.5255</v>
      </c>
      <c r="P816" s="132">
        <v>0.5541</v>
      </c>
      <c r="Q816" s="2">
        <v>0.5733</v>
      </c>
      <c r="R816" s="2">
        <v>0.7979</v>
      </c>
      <c r="S816" s="2">
        <v>0.5494</v>
      </c>
      <c r="T816" s="2">
        <v>0.676</v>
      </c>
      <c r="U816" s="2">
        <v>0.862</v>
      </c>
    </row>
    <row r="817" spans="12:21" ht="12.75">
      <c r="L817" s="2">
        <v>121.6</v>
      </c>
      <c r="M817" s="2">
        <v>0.8616</v>
      </c>
      <c r="N817" s="2">
        <v>0.67585</v>
      </c>
      <c r="O817" s="2">
        <v>0.5254</v>
      </c>
      <c r="P817" s="132">
        <v>0.5539</v>
      </c>
      <c r="Q817" s="2">
        <v>0.5732</v>
      </c>
      <c r="R817" s="2">
        <v>0.7978</v>
      </c>
      <c r="S817" s="2">
        <v>0.5493</v>
      </c>
      <c r="T817" s="2">
        <v>0.67585</v>
      </c>
      <c r="U817" s="2">
        <v>0.8616</v>
      </c>
    </row>
    <row r="818" spans="12:21" ht="12.75">
      <c r="L818" s="2">
        <v>121.7</v>
      </c>
      <c r="M818" s="2">
        <v>0.8612</v>
      </c>
      <c r="N818" s="2">
        <v>0.67575</v>
      </c>
      <c r="O818" s="2">
        <v>0.5253</v>
      </c>
      <c r="P818" s="132">
        <v>0.5538</v>
      </c>
      <c r="Q818" s="2">
        <v>0.5731</v>
      </c>
      <c r="R818" s="2">
        <v>0.7977</v>
      </c>
      <c r="S818" s="2">
        <v>0.5492</v>
      </c>
      <c r="T818" s="2">
        <v>0.67575</v>
      </c>
      <c r="U818" s="2">
        <v>0.8612</v>
      </c>
    </row>
    <row r="819" spans="12:21" ht="12.75">
      <c r="L819" s="2">
        <v>121.8</v>
      </c>
      <c r="M819" s="2">
        <v>0.861</v>
      </c>
      <c r="N819" s="2">
        <v>0.6756</v>
      </c>
      <c r="O819" s="2">
        <v>0.5251</v>
      </c>
      <c r="P819" s="132">
        <v>0.5537</v>
      </c>
      <c r="Q819" s="2">
        <v>0.573</v>
      </c>
      <c r="R819" s="2">
        <v>0.7975</v>
      </c>
      <c r="S819" s="2">
        <v>0.54905</v>
      </c>
      <c r="T819" s="2">
        <v>0.6756</v>
      </c>
      <c r="U819" s="2">
        <v>0.861</v>
      </c>
    </row>
    <row r="820" spans="12:21" ht="12.75">
      <c r="L820" s="2">
        <v>121.9</v>
      </c>
      <c r="M820" s="2">
        <v>0.861</v>
      </c>
      <c r="N820" s="2">
        <v>0.6755</v>
      </c>
      <c r="O820" s="2">
        <v>0.5261</v>
      </c>
      <c r="P820" s="132">
        <v>0.5536</v>
      </c>
      <c r="Q820" s="2">
        <v>0.5729</v>
      </c>
      <c r="R820" s="2">
        <v>0.7974</v>
      </c>
      <c r="S820" s="2">
        <v>0.5495</v>
      </c>
      <c r="T820" s="2">
        <v>0.6755</v>
      </c>
      <c r="U820" s="2">
        <v>0.861</v>
      </c>
    </row>
    <row r="821" spans="12:21" ht="12.75">
      <c r="L821" s="2">
        <v>122</v>
      </c>
      <c r="M821" s="2">
        <v>0.861</v>
      </c>
      <c r="N821" s="2">
        <v>0.67535</v>
      </c>
      <c r="O821" s="2">
        <v>0.5249</v>
      </c>
      <c r="P821" s="132">
        <v>0.5534</v>
      </c>
      <c r="Q821" s="2">
        <v>0.5728</v>
      </c>
      <c r="R821" s="2">
        <v>0.7973</v>
      </c>
      <c r="S821" s="2">
        <v>0.5488500000000001</v>
      </c>
      <c r="T821" s="2">
        <v>0.67535</v>
      </c>
      <c r="U821" s="2">
        <v>0.861</v>
      </c>
    </row>
    <row r="822" spans="12:21" ht="12.75">
      <c r="L822" s="2">
        <v>122.1</v>
      </c>
      <c r="M822" s="2">
        <v>0.861</v>
      </c>
      <c r="N822" s="2">
        <v>0.67525</v>
      </c>
      <c r="O822" s="2">
        <v>0.5248</v>
      </c>
      <c r="P822" s="132">
        <v>0.5533</v>
      </c>
      <c r="Q822" s="2">
        <v>0.5727</v>
      </c>
      <c r="R822" s="2">
        <v>0.7972</v>
      </c>
      <c r="S822" s="2">
        <v>0.54875</v>
      </c>
      <c r="T822" s="2">
        <v>0.67525</v>
      </c>
      <c r="U822" s="2">
        <v>0.861</v>
      </c>
    </row>
    <row r="823" spans="12:21" ht="12.75">
      <c r="L823" s="2">
        <v>122.2</v>
      </c>
      <c r="M823" s="2">
        <v>0.861</v>
      </c>
      <c r="N823" s="2">
        <v>0.67515</v>
      </c>
      <c r="O823" s="2">
        <v>0.5247</v>
      </c>
      <c r="P823" s="132">
        <v>0.5532</v>
      </c>
      <c r="Q823" s="2">
        <v>0.5726</v>
      </c>
      <c r="R823" s="2">
        <v>0.7971</v>
      </c>
      <c r="S823" s="2">
        <v>0.5486500000000001</v>
      </c>
      <c r="T823" s="2">
        <v>0.67515</v>
      </c>
      <c r="U823" s="2">
        <v>0.861</v>
      </c>
    </row>
    <row r="824" spans="12:21" ht="12.75">
      <c r="L824" s="2">
        <v>122.3</v>
      </c>
      <c r="M824" s="2">
        <v>0.861</v>
      </c>
      <c r="N824" s="2">
        <v>0.675</v>
      </c>
      <c r="O824" s="2">
        <v>0.5246</v>
      </c>
      <c r="P824" s="132">
        <v>0.553</v>
      </c>
      <c r="Q824" s="2">
        <v>0.5725</v>
      </c>
      <c r="R824" s="2">
        <v>0.797</v>
      </c>
      <c r="S824" s="2">
        <v>0.54855</v>
      </c>
      <c r="T824" s="2">
        <v>0.675</v>
      </c>
      <c r="U824" s="2">
        <v>0.861</v>
      </c>
    </row>
    <row r="825" spans="12:21" ht="12.75">
      <c r="L825" s="2">
        <v>122.4</v>
      </c>
      <c r="M825" s="2">
        <v>0.861</v>
      </c>
      <c r="N825" s="2">
        <v>0.6749</v>
      </c>
      <c r="O825" s="2">
        <v>0.5245</v>
      </c>
      <c r="P825" s="132">
        <v>0.5529000000000001</v>
      </c>
      <c r="Q825" s="2">
        <v>0.5724</v>
      </c>
      <c r="R825" s="2">
        <v>0.7969</v>
      </c>
      <c r="S825" s="2">
        <v>0.54845</v>
      </c>
      <c r="T825" s="2">
        <v>0.6749</v>
      </c>
      <c r="U825" s="2">
        <v>0.861</v>
      </c>
    </row>
    <row r="826" spans="12:21" ht="12.75">
      <c r="L826" s="2">
        <v>122.5</v>
      </c>
      <c r="M826" s="2">
        <v>0.861</v>
      </c>
      <c r="N826" s="2">
        <v>0.67475</v>
      </c>
      <c r="O826" s="2">
        <v>0.5243</v>
      </c>
      <c r="P826" s="132">
        <v>0.5528</v>
      </c>
      <c r="Q826" s="2">
        <v>0.5723</v>
      </c>
      <c r="R826" s="2">
        <v>0.7967</v>
      </c>
      <c r="S826" s="2">
        <v>0.5483</v>
      </c>
      <c r="T826" s="2">
        <v>0.67475</v>
      </c>
      <c r="U826" s="2">
        <v>0.861</v>
      </c>
    </row>
    <row r="827" spans="12:21" ht="12.75">
      <c r="L827" s="2">
        <v>122.6</v>
      </c>
      <c r="M827" s="2">
        <v>0.8606</v>
      </c>
      <c r="N827" s="2">
        <v>0.6746</v>
      </c>
      <c r="O827" s="2">
        <v>0.5242</v>
      </c>
      <c r="P827" s="132">
        <v>0.5526</v>
      </c>
      <c r="Q827" s="2">
        <v>0.5722</v>
      </c>
      <c r="R827" s="2">
        <v>0.7966</v>
      </c>
      <c r="S827" s="2">
        <v>0.5482</v>
      </c>
      <c r="T827" s="2">
        <v>0.6746</v>
      </c>
      <c r="U827" s="2">
        <v>0.8606</v>
      </c>
    </row>
    <row r="828" spans="12:21" ht="12.75">
      <c r="L828" s="2">
        <v>122.7</v>
      </c>
      <c r="M828" s="2">
        <v>0.8602</v>
      </c>
      <c r="N828" s="2">
        <v>0.6745</v>
      </c>
      <c r="O828" s="2">
        <v>0.5241</v>
      </c>
      <c r="P828" s="132">
        <v>0.5525</v>
      </c>
      <c r="Q828" s="2">
        <v>0.5721</v>
      </c>
      <c r="R828" s="2">
        <v>0.7965</v>
      </c>
      <c r="S828" s="2">
        <v>0.5481</v>
      </c>
      <c r="T828" s="2">
        <v>0.6745</v>
      </c>
      <c r="U828" s="2">
        <v>0.8602</v>
      </c>
    </row>
    <row r="829" spans="12:21" ht="12.75">
      <c r="L829" s="2">
        <v>122.8</v>
      </c>
      <c r="M829" s="2">
        <v>0.86</v>
      </c>
      <c r="N829" s="2">
        <v>0.6744</v>
      </c>
      <c r="O829" s="2">
        <v>0.524</v>
      </c>
      <c r="P829" s="132">
        <v>0.5524</v>
      </c>
      <c r="Q829" s="2">
        <v>0.572</v>
      </c>
      <c r="R829" s="2">
        <v>0.7964</v>
      </c>
      <c r="S829" s="2">
        <v>0.548</v>
      </c>
      <c r="T829" s="2">
        <v>0.6744</v>
      </c>
      <c r="U829" s="2">
        <v>0.86</v>
      </c>
    </row>
    <row r="830" spans="12:21" ht="12.75">
      <c r="L830" s="2">
        <v>122.9</v>
      </c>
      <c r="M830" s="2">
        <v>0.86</v>
      </c>
      <c r="N830" s="2">
        <v>0.67425</v>
      </c>
      <c r="O830" s="2">
        <v>0.525</v>
      </c>
      <c r="P830" s="132">
        <v>0.5522</v>
      </c>
      <c r="Q830" s="2">
        <v>0.5719</v>
      </c>
      <c r="R830" s="2">
        <v>0.7963</v>
      </c>
      <c r="S830" s="2">
        <v>0.54845</v>
      </c>
      <c r="T830" s="2">
        <v>0.67425</v>
      </c>
      <c r="U830" s="2">
        <v>0.86</v>
      </c>
    </row>
    <row r="831" spans="12:21" ht="12.75">
      <c r="L831" s="2">
        <v>123</v>
      </c>
      <c r="M831" s="2">
        <v>0.86</v>
      </c>
      <c r="N831" s="2">
        <v>0.67415</v>
      </c>
      <c r="O831" s="2">
        <v>0.5237</v>
      </c>
      <c r="P831" s="132">
        <v>0.5521</v>
      </c>
      <c r="Q831" s="2">
        <v>0.5718</v>
      </c>
      <c r="R831" s="2">
        <v>0.7962</v>
      </c>
      <c r="S831" s="2">
        <v>0.54775</v>
      </c>
      <c r="T831" s="2">
        <v>0.67415</v>
      </c>
      <c r="U831" s="2">
        <v>0.86</v>
      </c>
    </row>
    <row r="832" spans="12:21" ht="12.75">
      <c r="L832" s="2">
        <v>123.1</v>
      </c>
      <c r="M832" s="2">
        <v>0.86</v>
      </c>
      <c r="N832" s="2">
        <v>0.674</v>
      </c>
      <c r="O832" s="2">
        <v>0.5236</v>
      </c>
      <c r="P832" s="132">
        <v>0.552</v>
      </c>
      <c r="Q832" s="2">
        <v>0.5717</v>
      </c>
      <c r="R832" s="2">
        <v>0.796</v>
      </c>
      <c r="S832" s="2">
        <v>0.54765</v>
      </c>
      <c r="T832" s="2">
        <v>0.674</v>
      </c>
      <c r="U832" s="2">
        <v>0.86</v>
      </c>
    </row>
    <row r="833" spans="12:21" ht="12.75">
      <c r="L833" s="2">
        <v>123.2</v>
      </c>
      <c r="M833" s="2">
        <v>0.86</v>
      </c>
      <c r="N833" s="2">
        <v>0.6739</v>
      </c>
      <c r="O833" s="2">
        <v>0.5235</v>
      </c>
      <c r="P833" s="132">
        <v>0.5519000000000001</v>
      </c>
      <c r="Q833" s="2">
        <v>0.5716</v>
      </c>
      <c r="R833" s="2">
        <v>0.7959</v>
      </c>
      <c r="S833" s="2">
        <v>0.54755</v>
      </c>
      <c r="T833" s="2">
        <v>0.6739</v>
      </c>
      <c r="U833" s="2">
        <v>0.86</v>
      </c>
    </row>
    <row r="834" spans="12:21" ht="12.75">
      <c r="L834" s="2">
        <v>123.3</v>
      </c>
      <c r="M834" s="2">
        <v>0.86</v>
      </c>
      <c r="N834" s="2">
        <v>0.67375</v>
      </c>
      <c r="O834" s="2">
        <v>0.5234</v>
      </c>
      <c r="P834" s="132">
        <v>0.5517</v>
      </c>
      <c r="Q834" s="2">
        <v>0.5715</v>
      </c>
      <c r="R834" s="2">
        <v>0.7958</v>
      </c>
      <c r="S834" s="2">
        <v>0.54745</v>
      </c>
      <c r="T834" s="2">
        <v>0.67375</v>
      </c>
      <c r="U834" s="2">
        <v>0.86</v>
      </c>
    </row>
    <row r="835" spans="12:21" ht="12.75">
      <c r="L835" s="2">
        <v>123.4</v>
      </c>
      <c r="M835" s="2">
        <v>0.86</v>
      </c>
      <c r="N835" s="2">
        <v>0.67365</v>
      </c>
      <c r="O835" s="2">
        <v>0.5232</v>
      </c>
      <c r="P835" s="132">
        <v>0.5516</v>
      </c>
      <c r="Q835" s="2">
        <v>0.5714</v>
      </c>
      <c r="R835" s="2">
        <v>0.7957</v>
      </c>
      <c r="S835" s="2">
        <v>0.5473</v>
      </c>
      <c r="T835" s="2">
        <v>0.67365</v>
      </c>
      <c r="U835" s="2">
        <v>0.86</v>
      </c>
    </row>
    <row r="836" spans="12:21" ht="12.75">
      <c r="L836" s="2">
        <v>123.5</v>
      </c>
      <c r="M836" s="2">
        <v>0.86</v>
      </c>
      <c r="N836" s="2">
        <v>0.67355</v>
      </c>
      <c r="O836" s="2">
        <v>0.5231</v>
      </c>
      <c r="P836" s="132">
        <v>0.5515</v>
      </c>
      <c r="Q836" s="2">
        <v>0.5713</v>
      </c>
      <c r="R836" s="2">
        <v>0.7956</v>
      </c>
      <c r="S836" s="2">
        <v>0.5472</v>
      </c>
      <c r="T836" s="2">
        <v>0.67355</v>
      </c>
      <c r="U836" s="2">
        <v>0.86</v>
      </c>
    </row>
    <row r="837" spans="12:21" ht="12.75">
      <c r="L837" s="2">
        <v>123.6</v>
      </c>
      <c r="M837" s="2">
        <v>0.8596</v>
      </c>
      <c r="N837" s="2">
        <v>0.6734</v>
      </c>
      <c r="O837" s="2">
        <v>0.523</v>
      </c>
      <c r="P837" s="132">
        <v>0.5513</v>
      </c>
      <c r="Q837" s="2">
        <v>0.5712</v>
      </c>
      <c r="R837" s="2">
        <v>0.7955</v>
      </c>
      <c r="S837" s="2">
        <v>0.5471</v>
      </c>
      <c r="T837" s="2">
        <v>0.6734</v>
      </c>
      <c r="U837" s="2">
        <v>0.8596</v>
      </c>
    </row>
    <row r="838" spans="12:21" ht="12.75">
      <c r="L838" s="2">
        <v>123.7</v>
      </c>
      <c r="M838" s="2">
        <v>0.8592</v>
      </c>
      <c r="N838" s="2">
        <v>0.6733</v>
      </c>
      <c r="O838" s="2">
        <v>0.5228</v>
      </c>
      <c r="P838" s="132">
        <v>0.5512</v>
      </c>
      <c r="Q838" s="2">
        <v>0.5711</v>
      </c>
      <c r="R838" s="2">
        <v>0.7954</v>
      </c>
      <c r="S838" s="2">
        <v>0.54695</v>
      </c>
      <c r="T838" s="2">
        <v>0.6733</v>
      </c>
      <c r="U838" s="2">
        <v>0.8592</v>
      </c>
    </row>
    <row r="839" spans="12:21" ht="12.75">
      <c r="L839" s="2">
        <v>123.8</v>
      </c>
      <c r="M839" s="2">
        <v>0.859</v>
      </c>
      <c r="N839" s="2">
        <v>0.6732</v>
      </c>
      <c r="O839" s="2">
        <v>0.5227</v>
      </c>
      <c r="P839" s="132">
        <v>0.5511</v>
      </c>
      <c r="Q839" s="2">
        <v>0.571</v>
      </c>
      <c r="R839" s="2">
        <v>0.7953</v>
      </c>
      <c r="S839" s="2">
        <v>0.5468500000000001</v>
      </c>
      <c r="T839" s="2">
        <v>0.6732</v>
      </c>
      <c r="U839" s="2">
        <v>0.859</v>
      </c>
    </row>
    <row r="840" spans="12:21" ht="12.75">
      <c r="L840" s="2">
        <v>123.9</v>
      </c>
      <c r="M840" s="2">
        <v>0.859</v>
      </c>
      <c r="N840" s="2">
        <v>0.673</v>
      </c>
      <c r="O840" s="2">
        <v>0.5239</v>
      </c>
      <c r="P840" s="132">
        <v>0.5509000000000001</v>
      </c>
      <c r="Q840" s="2">
        <v>0.5709</v>
      </c>
      <c r="R840" s="2">
        <v>0.7951</v>
      </c>
      <c r="S840" s="2">
        <v>0.5474</v>
      </c>
      <c r="T840" s="2">
        <v>0.673</v>
      </c>
      <c r="U840" s="2">
        <v>0.859</v>
      </c>
    </row>
    <row r="841" spans="12:21" ht="12.75">
      <c r="L841" s="2">
        <v>124</v>
      </c>
      <c r="M841" s="2">
        <v>0.859</v>
      </c>
      <c r="N841" s="2">
        <v>0.6729</v>
      </c>
      <c r="O841" s="2">
        <v>0.5224</v>
      </c>
      <c r="P841" s="132">
        <v>0.5508000000000001</v>
      </c>
      <c r="Q841" s="2">
        <v>0.5708</v>
      </c>
      <c r="R841" s="2">
        <v>0.795</v>
      </c>
      <c r="S841" s="2">
        <v>0.5466</v>
      </c>
      <c r="T841" s="2">
        <v>0.6729</v>
      </c>
      <c r="U841" s="2">
        <v>0.859</v>
      </c>
    </row>
    <row r="842" spans="12:21" ht="12.75">
      <c r="L842" s="2">
        <v>124.1</v>
      </c>
      <c r="M842" s="2">
        <v>0.859</v>
      </c>
      <c r="N842" s="2">
        <v>0.6728</v>
      </c>
      <c r="O842" s="2">
        <v>0.5223</v>
      </c>
      <c r="P842" s="132">
        <v>0.5506999999999999</v>
      </c>
      <c r="Q842" s="2">
        <v>0.5707</v>
      </c>
      <c r="R842" s="2">
        <v>0.7949</v>
      </c>
      <c r="S842" s="2">
        <v>0.5465</v>
      </c>
      <c r="T842" s="2">
        <v>0.6728</v>
      </c>
      <c r="U842" s="2">
        <v>0.859</v>
      </c>
    </row>
    <row r="843" spans="12:21" ht="12.75">
      <c r="L843" s="2">
        <v>124.2</v>
      </c>
      <c r="M843" s="2">
        <v>0.859</v>
      </c>
      <c r="N843" s="2">
        <v>0.6727</v>
      </c>
      <c r="O843" s="2">
        <v>0.5221</v>
      </c>
      <c r="P843" s="132">
        <v>0.5506</v>
      </c>
      <c r="Q843" s="2">
        <v>0.5706</v>
      </c>
      <c r="R843" s="2">
        <v>0.7948</v>
      </c>
      <c r="S843" s="2">
        <v>0.54635</v>
      </c>
      <c r="T843" s="2">
        <v>0.6727</v>
      </c>
      <c r="U843" s="2">
        <v>0.859</v>
      </c>
    </row>
    <row r="844" spans="12:21" ht="12.75">
      <c r="L844" s="2">
        <v>124.3</v>
      </c>
      <c r="M844" s="2">
        <v>0.8588</v>
      </c>
      <c r="N844" s="2">
        <v>0.67255</v>
      </c>
      <c r="O844" s="2">
        <v>0.522</v>
      </c>
      <c r="P844" s="132">
        <v>0.5504</v>
      </c>
      <c r="Q844" s="2">
        <v>0.5705</v>
      </c>
      <c r="R844" s="2">
        <v>0.7947</v>
      </c>
      <c r="S844" s="2">
        <v>0.54625</v>
      </c>
      <c r="T844" s="2">
        <v>0.67255</v>
      </c>
      <c r="U844" s="2">
        <v>0.8588</v>
      </c>
    </row>
    <row r="845" spans="12:21" ht="12.75">
      <c r="L845" s="2">
        <v>124.4</v>
      </c>
      <c r="M845" s="2">
        <v>0.8583999999999999</v>
      </c>
      <c r="N845" s="2">
        <v>0.67245</v>
      </c>
      <c r="O845" s="2">
        <v>0.5219</v>
      </c>
      <c r="P845" s="132">
        <v>0.5503</v>
      </c>
      <c r="Q845" s="2">
        <v>0.5704</v>
      </c>
      <c r="R845" s="2">
        <v>0.7946</v>
      </c>
      <c r="S845" s="2">
        <v>0.54615</v>
      </c>
      <c r="T845" s="2">
        <v>0.67245</v>
      </c>
      <c r="U845" s="2">
        <v>0.8583999999999999</v>
      </c>
    </row>
    <row r="846" spans="12:21" ht="12.75">
      <c r="L846" s="2">
        <v>124.5</v>
      </c>
      <c r="M846" s="2">
        <v>0.858</v>
      </c>
      <c r="N846" s="2">
        <v>0.67235</v>
      </c>
      <c r="O846" s="2">
        <v>0.5217</v>
      </c>
      <c r="P846" s="132">
        <v>0.5502</v>
      </c>
      <c r="Q846" s="2">
        <v>0.5703</v>
      </c>
      <c r="R846" s="2">
        <v>0.7945</v>
      </c>
      <c r="S846" s="2">
        <v>0.546</v>
      </c>
      <c r="T846" s="2">
        <v>0.67235</v>
      </c>
      <c r="U846" s="2">
        <v>0.858</v>
      </c>
    </row>
    <row r="847" spans="12:21" ht="12.75">
      <c r="L847" s="2">
        <v>124.6</v>
      </c>
      <c r="M847" s="2">
        <v>0.858</v>
      </c>
      <c r="N847" s="2">
        <v>0.67215</v>
      </c>
      <c r="O847" s="2">
        <v>0.5216</v>
      </c>
      <c r="P847" s="132">
        <v>0.55</v>
      </c>
      <c r="Q847" s="2">
        <v>0.5702</v>
      </c>
      <c r="R847" s="2">
        <v>0.7943</v>
      </c>
      <c r="S847" s="2">
        <v>0.5459</v>
      </c>
      <c r="T847" s="2">
        <v>0.67215</v>
      </c>
      <c r="U847" s="2">
        <v>0.858</v>
      </c>
    </row>
    <row r="848" spans="12:21" ht="12.75">
      <c r="L848" s="2">
        <v>124.7</v>
      </c>
      <c r="M848" s="2">
        <v>0.858</v>
      </c>
      <c r="N848" s="2">
        <v>0.67205</v>
      </c>
      <c r="O848" s="2">
        <v>0.5214</v>
      </c>
      <c r="P848" s="132">
        <v>0.5499</v>
      </c>
      <c r="Q848" s="2">
        <v>0.5701</v>
      </c>
      <c r="R848" s="2">
        <v>0.7942</v>
      </c>
      <c r="S848" s="2">
        <v>0.54575</v>
      </c>
      <c r="T848" s="2">
        <v>0.67205</v>
      </c>
      <c r="U848" s="2">
        <v>0.858</v>
      </c>
    </row>
    <row r="849" spans="12:21" ht="12.75">
      <c r="L849" s="2">
        <v>124.8</v>
      </c>
      <c r="M849" s="2">
        <v>0.858</v>
      </c>
      <c r="N849" s="2">
        <v>0.67195</v>
      </c>
      <c r="O849" s="2">
        <v>0.5213</v>
      </c>
      <c r="P849" s="132">
        <v>0.5498000000000001</v>
      </c>
      <c r="Q849" s="2">
        <v>0.57</v>
      </c>
      <c r="R849" s="2">
        <v>0.7941</v>
      </c>
      <c r="S849" s="2">
        <v>0.54565</v>
      </c>
      <c r="T849" s="2">
        <v>0.67195</v>
      </c>
      <c r="U849" s="2">
        <v>0.858</v>
      </c>
    </row>
    <row r="850" spans="12:21" ht="12.75">
      <c r="L850" s="2">
        <v>124.9</v>
      </c>
      <c r="M850" s="2">
        <v>0.858</v>
      </c>
      <c r="N850" s="2">
        <v>0.6718</v>
      </c>
      <c r="O850" s="2">
        <v>0.5226</v>
      </c>
      <c r="P850" s="132">
        <v>0.5495999999999999</v>
      </c>
      <c r="Q850" s="2">
        <v>0.5699</v>
      </c>
      <c r="R850" s="2">
        <v>0.794</v>
      </c>
      <c r="S850" s="2">
        <v>0.54625</v>
      </c>
      <c r="T850" s="2">
        <v>0.6718</v>
      </c>
      <c r="U850" s="2">
        <v>0.858</v>
      </c>
    </row>
    <row r="851" spans="12:21" ht="12.75">
      <c r="L851" s="2">
        <v>125</v>
      </c>
      <c r="M851" s="2">
        <v>0.858</v>
      </c>
      <c r="N851" s="2">
        <v>0.6717</v>
      </c>
      <c r="O851" s="2">
        <v>0.521</v>
      </c>
      <c r="P851" s="132">
        <v>0.5494999999999999</v>
      </c>
      <c r="Q851" s="2">
        <v>0.5698</v>
      </c>
      <c r="R851" s="2">
        <v>0.7939</v>
      </c>
      <c r="S851" s="2">
        <v>0.5454</v>
      </c>
      <c r="T851" s="2">
        <v>0.6717</v>
      </c>
      <c r="U851" s="2">
        <v>0.858</v>
      </c>
    </row>
    <row r="852" spans="12:21" ht="12.75">
      <c r="L852" s="2">
        <v>125.1</v>
      </c>
      <c r="M852" s="2">
        <v>0.8576</v>
      </c>
      <c r="N852" s="2">
        <v>0.6716</v>
      </c>
      <c r="O852" s="2">
        <v>0.5209</v>
      </c>
      <c r="P852" s="132">
        <v>0.5494</v>
      </c>
      <c r="Q852" s="2">
        <v>0.5698</v>
      </c>
      <c r="R852" s="2">
        <v>0.7938</v>
      </c>
      <c r="S852" s="2">
        <v>0.54535</v>
      </c>
      <c r="T852" s="2">
        <v>0.6716</v>
      </c>
      <c r="U852" s="2">
        <v>0.8576</v>
      </c>
    </row>
    <row r="853" spans="12:21" ht="12.75">
      <c r="L853" s="2">
        <v>125.2</v>
      </c>
      <c r="M853" s="2">
        <v>0.8572</v>
      </c>
      <c r="N853" s="2">
        <v>0.6715</v>
      </c>
      <c r="O853" s="2">
        <v>0.5208</v>
      </c>
      <c r="P853" s="132">
        <v>0.5493</v>
      </c>
      <c r="Q853" s="2">
        <v>0.5697</v>
      </c>
      <c r="R853" s="2">
        <v>0.7937</v>
      </c>
      <c r="S853" s="2">
        <v>0.54525</v>
      </c>
      <c r="T853" s="2">
        <v>0.6715</v>
      </c>
      <c r="U853" s="2">
        <v>0.8572</v>
      </c>
    </row>
    <row r="854" spans="12:21" ht="12.75">
      <c r="L854" s="2">
        <v>125.3</v>
      </c>
      <c r="M854" s="2">
        <v>0.857</v>
      </c>
      <c r="N854" s="2">
        <v>0.67135</v>
      </c>
      <c r="O854" s="2">
        <v>0.5206</v>
      </c>
      <c r="P854" s="132">
        <v>0.5491</v>
      </c>
      <c r="Q854" s="2">
        <v>0.5696</v>
      </c>
      <c r="R854" s="2">
        <v>0.7936</v>
      </c>
      <c r="S854" s="2">
        <v>0.5450999999999999</v>
      </c>
      <c r="T854" s="2">
        <v>0.67135</v>
      </c>
      <c r="U854" s="2">
        <v>0.857</v>
      </c>
    </row>
    <row r="855" spans="12:21" ht="12.75">
      <c r="L855" s="2">
        <v>125.4</v>
      </c>
      <c r="M855" s="2">
        <v>0.857</v>
      </c>
      <c r="N855" s="2">
        <v>0.6712</v>
      </c>
      <c r="O855" s="2">
        <v>0.5205</v>
      </c>
      <c r="P855" s="132">
        <v>0.549</v>
      </c>
      <c r="Q855" s="2">
        <v>0.5695</v>
      </c>
      <c r="R855" s="2">
        <v>0.7934</v>
      </c>
      <c r="S855" s="2">
        <v>0.545</v>
      </c>
      <c r="T855" s="2">
        <v>0.6712</v>
      </c>
      <c r="U855" s="2">
        <v>0.857</v>
      </c>
    </row>
    <row r="856" spans="12:21" ht="12.75">
      <c r="L856" s="2">
        <v>125.5</v>
      </c>
      <c r="M856" s="2">
        <v>0.857</v>
      </c>
      <c r="N856" s="2">
        <v>0.6711</v>
      </c>
      <c r="O856" s="2">
        <v>0.5204</v>
      </c>
      <c r="P856" s="132">
        <v>0.5489</v>
      </c>
      <c r="Q856" s="2">
        <v>0.5694</v>
      </c>
      <c r="R856" s="2">
        <v>0.7933</v>
      </c>
      <c r="S856" s="2">
        <v>0.5448999999999999</v>
      </c>
      <c r="T856" s="2">
        <v>0.6711</v>
      </c>
      <c r="U856" s="2">
        <v>0.857</v>
      </c>
    </row>
    <row r="857" spans="12:21" ht="12.75">
      <c r="L857" s="2">
        <v>125.6</v>
      </c>
      <c r="M857" s="2">
        <v>0.857</v>
      </c>
      <c r="N857" s="2">
        <v>0.67095</v>
      </c>
      <c r="O857" s="2">
        <v>0.5203</v>
      </c>
      <c r="P857" s="132">
        <v>0.5487000000000001</v>
      </c>
      <c r="Q857" s="2">
        <v>0.5693</v>
      </c>
      <c r="R857" s="2">
        <v>0.7932</v>
      </c>
      <c r="S857" s="2">
        <v>0.5448</v>
      </c>
      <c r="T857" s="2">
        <v>0.67095</v>
      </c>
      <c r="U857" s="2">
        <v>0.857</v>
      </c>
    </row>
    <row r="858" spans="12:21" ht="12.75">
      <c r="L858" s="2">
        <v>125.7</v>
      </c>
      <c r="M858" s="2">
        <v>0.857</v>
      </c>
      <c r="N858" s="2">
        <v>0.67085</v>
      </c>
      <c r="O858" s="2">
        <v>0.5202</v>
      </c>
      <c r="P858" s="132">
        <v>0.5485999999999999</v>
      </c>
      <c r="Q858" s="2">
        <v>0.5692</v>
      </c>
      <c r="R858" s="2">
        <v>0.7931</v>
      </c>
      <c r="S858" s="2">
        <v>0.5447</v>
      </c>
      <c r="T858" s="2">
        <v>0.67085</v>
      </c>
      <c r="U858" s="2">
        <v>0.857</v>
      </c>
    </row>
    <row r="859" spans="12:21" ht="12.75">
      <c r="L859" s="2">
        <v>125.8</v>
      </c>
      <c r="M859" s="2">
        <v>0.857</v>
      </c>
      <c r="N859" s="2">
        <v>0.67075</v>
      </c>
      <c r="O859" s="2">
        <v>0.52</v>
      </c>
      <c r="P859" s="132">
        <v>0.5484999999999999</v>
      </c>
      <c r="Q859" s="2">
        <v>0.5691</v>
      </c>
      <c r="R859" s="2">
        <v>0.793</v>
      </c>
      <c r="S859" s="2">
        <v>0.5445500000000001</v>
      </c>
      <c r="T859" s="2">
        <v>0.67075</v>
      </c>
      <c r="U859" s="2">
        <v>0.857</v>
      </c>
    </row>
    <row r="860" spans="12:21" ht="12.75">
      <c r="L860" s="2">
        <v>125.9</v>
      </c>
      <c r="M860" s="2">
        <v>0.857</v>
      </c>
      <c r="N860" s="2">
        <v>0.67065</v>
      </c>
      <c r="O860" s="2" t="s">
        <v>137</v>
      </c>
      <c r="P860" s="132">
        <v>0.5483999999999999</v>
      </c>
      <c r="Q860" s="2">
        <v>0.569</v>
      </c>
      <c r="R860" s="2">
        <v>0.7929</v>
      </c>
      <c r="S860" s="2" t="e">
        <v>#VALUE!</v>
      </c>
      <c r="T860" s="2">
        <v>0.67065</v>
      </c>
      <c r="U860" s="2">
        <v>0.857</v>
      </c>
    </row>
    <row r="861" spans="12:21" ht="12.75">
      <c r="L861" s="2">
        <v>126</v>
      </c>
      <c r="M861" s="2">
        <v>0.857</v>
      </c>
      <c r="N861" s="2">
        <v>0.6705</v>
      </c>
      <c r="O861" s="2">
        <v>0.5198</v>
      </c>
      <c r="P861" s="132">
        <v>0.5482</v>
      </c>
      <c r="Q861" s="2">
        <v>0.5689</v>
      </c>
      <c r="R861" s="2">
        <v>0.7928</v>
      </c>
      <c r="S861" s="2">
        <v>0.54435</v>
      </c>
      <c r="T861" s="2">
        <v>0.6705</v>
      </c>
      <c r="U861" s="2">
        <v>0.857</v>
      </c>
    </row>
    <row r="862" spans="12:21" ht="12.75">
      <c r="L862" s="2">
        <v>126.1</v>
      </c>
      <c r="M862" s="2">
        <v>0.8566</v>
      </c>
      <c r="N862" s="2">
        <v>0.6704</v>
      </c>
      <c r="O862" s="2">
        <v>0.5197</v>
      </c>
      <c r="P862" s="132">
        <v>0.5481</v>
      </c>
      <c r="Q862" s="2">
        <v>0.5688</v>
      </c>
      <c r="R862" s="2">
        <v>0.7927</v>
      </c>
      <c r="S862" s="2">
        <v>0.54425</v>
      </c>
      <c r="T862" s="2">
        <v>0.6704</v>
      </c>
      <c r="U862" s="2">
        <v>0.8566</v>
      </c>
    </row>
    <row r="863" spans="12:21" ht="12.75">
      <c r="L863" s="2">
        <v>126.2</v>
      </c>
      <c r="M863" s="2">
        <v>0.8562</v>
      </c>
      <c r="N863" s="2">
        <v>0.6703</v>
      </c>
      <c r="O863" s="2">
        <v>0.5196</v>
      </c>
      <c r="P863" s="132">
        <v>0.548</v>
      </c>
      <c r="Q863" s="2">
        <v>0.5688</v>
      </c>
      <c r="R863" s="2">
        <v>0.7926</v>
      </c>
      <c r="S863" s="2">
        <v>0.5442</v>
      </c>
      <c r="T863" s="2">
        <v>0.6703</v>
      </c>
      <c r="U863" s="2">
        <v>0.8562</v>
      </c>
    </row>
    <row r="864" spans="12:21" ht="12.75">
      <c r="L864" s="2">
        <v>126.3</v>
      </c>
      <c r="M864" s="2">
        <v>0.856</v>
      </c>
      <c r="N864" s="2">
        <v>0.6701</v>
      </c>
      <c r="O864" s="2">
        <v>0.5194</v>
      </c>
      <c r="P864" s="132">
        <v>0.5478000000000001</v>
      </c>
      <c r="Q864" s="2">
        <v>0.5687</v>
      </c>
      <c r="R864" s="2">
        <v>0.7924</v>
      </c>
      <c r="S864" s="2">
        <v>0.5440499999999999</v>
      </c>
      <c r="T864" s="2">
        <v>0.6701</v>
      </c>
      <c r="U864" s="2">
        <v>0.856</v>
      </c>
    </row>
    <row r="865" spans="12:21" ht="12.75">
      <c r="L865" s="2">
        <v>126.4</v>
      </c>
      <c r="M865" s="2">
        <v>0.856</v>
      </c>
      <c r="N865" s="2">
        <v>0.67</v>
      </c>
      <c r="O865" s="2">
        <v>0.5193</v>
      </c>
      <c r="P865" s="132">
        <v>0.5477000000000001</v>
      </c>
      <c r="Q865" s="2">
        <v>0.5686</v>
      </c>
      <c r="R865" s="2">
        <v>0.7923</v>
      </c>
      <c r="S865" s="2">
        <v>0.5439499999999999</v>
      </c>
      <c r="T865" s="2">
        <v>0.67</v>
      </c>
      <c r="U865" s="2">
        <v>0.856</v>
      </c>
    </row>
    <row r="866" spans="12:21" ht="12.75">
      <c r="L866" s="2">
        <v>126.5</v>
      </c>
      <c r="M866" s="2">
        <v>0.856</v>
      </c>
      <c r="N866" s="2">
        <v>0.6699</v>
      </c>
      <c r="O866" s="2">
        <v>0.5192</v>
      </c>
      <c r="P866" s="132">
        <v>0.5476000000000001</v>
      </c>
      <c r="Q866" s="2">
        <v>0.5685</v>
      </c>
      <c r="R866" s="2">
        <v>0.7922</v>
      </c>
      <c r="S866" s="2">
        <v>0.54385</v>
      </c>
      <c r="T866" s="2">
        <v>0.6699</v>
      </c>
      <c r="U866" s="2">
        <v>0.856</v>
      </c>
    </row>
    <row r="867" spans="12:21" ht="12.75">
      <c r="L867" s="2">
        <v>126.6</v>
      </c>
      <c r="M867" s="2">
        <v>0.856</v>
      </c>
      <c r="N867" s="2">
        <v>0.6698</v>
      </c>
      <c r="O867" s="2">
        <v>0.5191</v>
      </c>
      <c r="P867" s="132">
        <v>0.5475</v>
      </c>
      <c r="Q867" s="2">
        <v>0.5684</v>
      </c>
      <c r="R867" s="2">
        <v>0.7921</v>
      </c>
      <c r="S867" s="2">
        <v>0.54375</v>
      </c>
      <c r="T867" s="2">
        <v>0.6698</v>
      </c>
      <c r="U867" s="2">
        <v>0.856</v>
      </c>
    </row>
    <row r="868" spans="12:21" ht="12.75">
      <c r="L868" s="2">
        <v>126.7</v>
      </c>
      <c r="M868" s="2">
        <v>0.856</v>
      </c>
      <c r="N868" s="2">
        <v>0.66965</v>
      </c>
      <c r="O868" s="2">
        <v>0.519</v>
      </c>
      <c r="P868" s="132">
        <v>0.5472999999999999</v>
      </c>
      <c r="Q868" s="2">
        <v>0.5683</v>
      </c>
      <c r="R868" s="2">
        <v>0.792</v>
      </c>
      <c r="S868" s="2">
        <v>0.54365</v>
      </c>
      <c r="T868" s="2">
        <v>0.66965</v>
      </c>
      <c r="U868" s="2">
        <v>0.856</v>
      </c>
    </row>
    <row r="869" spans="12:21" ht="12.75">
      <c r="L869" s="2">
        <v>126.8</v>
      </c>
      <c r="M869" s="2">
        <v>0.8558</v>
      </c>
      <c r="N869" s="2">
        <v>0.66955</v>
      </c>
      <c r="O869" s="2">
        <v>0.5188</v>
      </c>
      <c r="P869" s="132">
        <v>0.5471999999999999</v>
      </c>
      <c r="Q869" s="2">
        <v>0.5682</v>
      </c>
      <c r="R869" s="2">
        <v>0.7919</v>
      </c>
      <c r="S869" s="2">
        <v>0.5435000000000001</v>
      </c>
      <c r="T869" s="2">
        <v>0.66955</v>
      </c>
      <c r="U869" s="2">
        <v>0.8558</v>
      </c>
    </row>
    <row r="870" spans="12:21" ht="12.75">
      <c r="L870" s="2">
        <v>126.9</v>
      </c>
      <c r="M870" s="2">
        <v>0.8553999999999999</v>
      </c>
      <c r="N870" s="2">
        <v>0.66945</v>
      </c>
      <c r="O870" s="2">
        <v>0.5199</v>
      </c>
      <c r="P870" s="132">
        <v>0.5471</v>
      </c>
      <c r="Q870" s="2">
        <v>0.5681</v>
      </c>
      <c r="R870" s="2">
        <v>0.7918</v>
      </c>
      <c r="S870" s="2">
        <v>0.544</v>
      </c>
      <c r="T870" s="2">
        <v>0.66945</v>
      </c>
      <c r="U870" s="2">
        <v>0.8553999999999999</v>
      </c>
    </row>
    <row r="871" spans="12:21" ht="12.75">
      <c r="L871" s="2">
        <v>127</v>
      </c>
      <c r="M871" s="2">
        <v>0.855</v>
      </c>
      <c r="N871" s="2">
        <v>0.6693</v>
      </c>
      <c r="O871" s="2">
        <v>0.5186</v>
      </c>
      <c r="P871" s="132">
        <v>0.5469</v>
      </c>
      <c r="Q871" s="2">
        <v>0.5681</v>
      </c>
      <c r="R871" s="2">
        <v>0.7917</v>
      </c>
      <c r="S871" s="2">
        <v>0.54335</v>
      </c>
      <c r="T871" s="2">
        <v>0.6693</v>
      </c>
      <c r="U871" s="2">
        <v>0.855</v>
      </c>
    </row>
    <row r="872" spans="12:21" ht="12.75">
      <c r="L872" s="2">
        <v>127.1</v>
      </c>
      <c r="M872" s="2">
        <v>0.855</v>
      </c>
      <c r="N872" s="2">
        <v>0.66915</v>
      </c>
      <c r="O872" s="2">
        <v>0.5185</v>
      </c>
      <c r="P872" s="132">
        <v>0.5468000000000001</v>
      </c>
      <c r="Q872" s="2">
        <v>0.568</v>
      </c>
      <c r="R872" s="2">
        <v>0.7915</v>
      </c>
      <c r="S872" s="2">
        <v>0.54325</v>
      </c>
      <c r="T872" s="2">
        <v>0.66915</v>
      </c>
      <c r="U872" s="2">
        <v>0.855</v>
      </c>
    </row>
    <row r="873" spans="12:21" ht="12.75">
      <c r="L873" s="2">
        <v>127.2</v>
      </c>
      <c r="M873" s="2">
        <v>0.855</v>
      </c>
      <c r="N873" s="2">
        <v>0.66905</v>
      </c>
      <c r="O873" s="2">
        <v>0.5184</v>
      </c>
      <c r="P873" s="132">
        <v>0.5467000000000001</v>
      </c>
      <c r="Q873" s="2">
        <v>0.5679</v>
      </c>
      <c r="R873" s="2">
        <v>0.7914</v>
      </c>
      <c r="S873" s="2">
        <v>0.54315</v>
      </c>
      <c r="T873" s="2">
        <v>0.66905</v>
      </c>
      <c r="U873" s="2">
        <v>0.855</v>
      </c>
    </row>
    <row r="874" spans="12:21" ht="12.75">
      <c r="L874" s="2">
        <v>127.3</v>
      </c>
      <c r="M874" s="2">
        <v>0.8548</v>
      </c>
      <c r="N874" s="2">
        <v>0.66895</v>
      </c>
      <c r="O874" s="2">
        <v>0.5182</v>
      </c>
      <c r="P874" s="132">
        <v>0.5466000000000001</v>
      </c>
      <c r="Q874" s="2">
        <v>0.5678</v>
      </c>
      <c r="R874" s="2">
        <v>0.7913</v>
      </c>
      <c r="S874" s="2">
        <v>0.5429999999999999</v>
      </c>
      <c r="T874" s="2">
        <v>0.66895</v>
      </c>
      <c r="U874" s="2">
        <v>0.8548</v>
      </c>
    </row>
    <row r="875" spans="12:21" ht="12.75">
      <c r="L875" s="2">
        <v>127.4</v>
      </c>
      <c r="M875" s="2">
        <v>0.8543999999999999</v>
      </c>
      <c r="N875" s="2">
        <v>0.6688</v>
      </c>
      <c r="O875" s="2">
        <v>0.5181</v>
      </c>
      <c r="P875" s="132">
        <v>0.5463999999999999</v>
      </c>
      <c r="Q875" s="2">
        <v>0.5677</v>
      </c>
      <c r="R875" s="2">
        <v>0.7912</v>
      </c>
      <c r="S875" s="2">
        <v>0.5428999999999999</v>
      </c>
      <c r="T875" s="2">
        <v>0.6688</v>
      </c>
      <c r="U875" s="2">
        <v>0.8543999999999999</v>
      </c>
    </row>
    <row r="876" spans="12:21" ht="12.75">
      <c r="L876" s="2">
        <v>127.5</v>
      </c>
      <c r="M876" s="2">
        <v>0.854</v>
      </c>
      <c r="N876" s="2">
        <v>0.6687</v>
      </c>
      <c r="O876" s="2">
        <v>0.518</v>
      </c>
      <c r="P876" s="132">
        <v>0.5462999999999999</v>
      </c>
      <c r="Q876" s="2">
        <v>0.5676</v>
      </c>
      <c r="R876" s="2">
        <v>0.7911</v>
      </c>
      <c r="S876" s="2">
        <v>0.5428</v>
      </c>
      <c r="T876" s="2">
        <v>0.6687</v>
      </c>
      <c r="U876" s="2">
        <v>0.854</v>
      </c>
    </row>
    <row r="877" spans="12:21" ht="12.75">
      <c r="L877" s="2">
        <v>127.6</v>
      </c>
      <c r="M877" s="2">
        <v>0.854</v>
      </c>
      <c r="N877" s="2">
        <v>0.6686</v>
      </c>
      <c r="O877" s="2">
        <v>0.5179</v>
      </c>
      <c r="P877" s="132">
        <v>0.5461999999999999</v>
      </c>
      <c r="Q877" s="2">
        <v>0.5675</v>
      </c>
      <c r="R877" s="2">
        <v>0.791</v>
      </c>
      <c r="S877" s="2">
        <v>0.5427</v>
      </c>
      <c r="T877" s="2">
        <v>0.6686</v>
      </c>
      <c r="U877" s="2">
        <v>0.854</v>
      </c>
    </row>
    <row r="878" spans="12:21" ht="12.75">
      <c r="L878" s="2">
        <v>127.7</v>
      </c>
      <c r="M878" s="2">
        <v>0.854</v>
      </c>
      <c r="N878" s="2">
        <v>0.66845</v>
      </c>
      <c r="O878" s="2">
        <v>0.5178</v>
      </c>
      <c r="P878" s="132">
        <v>0.5459999999999999</v>
      </c>
      <c r="Q878" s="2">
        <v>0.5675</v>
      </c>
      <c r="R878" s="2">
        <v>0.7909</v>
      </c>
      <c r="S878" s="2">
        <v>0.5426500000000001</v>
      </c>
      <c r="T878" s="2">
        <v>0.66845</v>
      </c>
      <c r="U878" s="2">
        <v>0.854</v>
      </c>
    </row>
    <row r="879" spans="12:21" ht="12.75">
      <c r="L879" s="2">
        <v>127.8</v>
      </c>
      <c r="M879" s="2">
        <v>0.854</v>
      </c>
      <c r="N879" s="2">
        <v>0.66835</v>
      </c>
      <c r="O879" s="2">
        <v>0.5176</v>
      </c>
      <c r="P879" s="132">
        <v>0.5459</v>
      </c>
      <c r="Q879" s="2">
        <v>0.5674</v>
      </c>
      <c r="R879" s="2">
        <v>0.7908</v>
      </c>
      <c r="S879" s="2">
        <v>0.5425</v>
      </c>
      <c r="T879" s="2">
        <v>0.66835</v>
      </c>
      <c r="U879" s="2">
        <v>0.854</v>
      </c>
    </row>
    <row r="880" spans="12:21" ht="12.75">
      <c r="L880" s="2">
        <v>127.9</v>
      </c>
      <c r="M880" s="2">
        <v>0.854</v>
      </c>
      <c r="N880" s="2">
        <v>0.66825</v>
      </c>
      <c r="O880" s="2">
        <v>0.5187</v>
      </c>
      <c r="P880" s="132">
        <v>0.5458000000000001</v>
      </c>
      <c r="Q880" s="2">
        <v>0.5673</v>
      </c>
      <c r="R880" s="2">
        <v>0.7907</v>
      </c>
      <c r="S880" s="2">
        <v>0.543</v>
      </c>
      <c r="T880" s="2">
        <v>0.66825</v>
      </c>
      <c r="U880" s="2">
        <v>0.854</v>
      </c>
    </row>
    <row r="881" spans="12:21" ht="12.75">
      <c r="L881" s="2">
        <v>128</v>
      </c>
      <c r="M881" s="2">
        <v>0.854</v>
      </c>
      <c r="N881" s="2">
        <v>0.6681</v>
      </c>
      <c r="O881" s="2">
        <v>0.5174</v>
      </c>
      <c r="P881" s="132">
        <v>0.5457000000000001</v>
      </c>
      <c r="Q881" s="2">
        <v>0.5672</v>
      </c>
      <c r="R881" s="2">
        <v>0.7905</v>
      </c>
      <c r="S881" s="2">
        <v>0.5423</v>
      </c>
      <c r="T881" s="2">
        <v>0.6681</v>
      </c>
      <c r="U881" s="2">
        <v>0.854</v>
      </c>
    </row>
    <row r="882" spans="12:21" ht="12.75">
      <c r="L882" s="2">
        <v>128.1</v>
      </c>
      <c r="M882" s="2">
        <v>0.854</v>
      </c>
      <c r="N882" s="2">
        <v>0.66795</v>
      </c>
      <c r="O882" s="2">
        <v>0.5173</v>
      </c>
      <c r="P882" s="132">
        <v>0.5455000000000001</v>
      </c>
      <c r="Q882" s="2">
        <v>0.5671</v>
      </c>
      <c r="R882" s="2">
        <v>0.7904</v>
      </c>
      <c r="S882" s="2">
        <v>0.5422</v>
      </c>
      <c r="T882" s="2">
        <v>0.66795</v>
      </c>
      <c r="U882" s="2">
        <v>0.854</v>
      </c>
    </row>
    <row r="883" spans="12:21" ht="12.75">
      <c r="L883" s="2">
        <v>128.2</v>
      </c>
      <c r="M883" s="2">
        <v>0.854</v>
      </c>
      <c r="N883" s="2">
        <v>0.66785</v>
      </c>
      <c r="O883" s="2">
        <v>0.5172</v>
      </c>
      <c r="P883" s="132">
        <v>0.5454000000000001</v>
      </c>
      <c r="Q883" s="2">
        <v>0.567</v>
      </c>
      <c r="R883" s="2">
        <v>0.7903</v>
      </c>
      <c r="S883" s="2">
        <v>0.5421</v>
      </c>
      <c r="T883" s="2">
        <v>0.66785</v>
      </c>
      <c r="U883" s="2">
        <v>0.854</v>
      </c>
    </row>
    <row r="884" spans="12:21" ht="12.75">
      <c r="L884" s="2">
        <v>128.3</v>
      </c>
      <c r="M884" s="2">
        <v>0.8538</v>
      </c>
      <c r="N884" s="2">
        <v>0.66775</v>
      </c>
      <c r="O884" s="2">
        <v>0.517</v>
      </c>
      <c r="P884" s="132">
        <v>0.5452999999999999</v>
      </c>
      <c r="Q884" s="2">
        <v>0.567</v>
      </c>
      <c r="R884" s="2">
        <v>0.7902</v>
      </c>
      <c r="S884" s="2">
        <v>0.542</v>
      </c>
      <c r="T884" s="2">
        <v>0.66775</v>
      </c>
      <c r="U884" s="2">
        <v>0.8538</v>
      </c>
    </row>
    <row r="885" spans="12:21" ht="12.75">
      <c r="L885" s="2">
        <v>128.4</v>
      </c>
      <c r="M885" s="2">
        <v>0.8533999999999999</v>
      </c>
      <c r="N885" s="2">
        <v>0.66765</v>
      </c>
      <c r="O885" s="2">
        <v>0.5169</v>
      </c>
      <c r="P885" s="132">
        <v>0.5451999999999999</v>
      </c>
      <c r="Q885" s="2">
        <v>0.5669</v>
      </c>
      <c r="R885" s="2">
        <v>0.7901</v>
      </c>
      <c r="S885" s="2">
        <v>0.5419</v>
      </c>
      <c r="T885" s="2">
        <v>0.66765</v>
      </c>
      <c r="U885" s="2">
        <v>0.8533999999999999</v>
      </c>
    </row>
    <row r="886" spans="12:21" ht="12.75">
      <c r="L886" s="2">
        <v>128.5</v>
      </c>
      <c r="M886" s="2">
        <v>0.853</v>
      </c>
      <c r="N886" s="2">
        <v>0.6675</v>
      </c>
      <c r="O886" s="2">
        <v>0.5168</v>
      </c>
      <c r="P886" s="132">
        <v>0.545</v>
      </c>
      <c r="Q886" s="2">
        <v>0.5668</v>
      </c>
      <c r="R886" s="2">
        <v>0.79</v>
      </c>
      <c r="S886" s="2">
        <v>0.5418000000000001</v>
      </c>
      <c r="T886" s="2">
        <v>0.6675</v>
      </c>
      <c r="U886" s="2">
        <v>0.853</v>
      </c>
    </row>
    <row r="887" spans="12:21" ht="12.75">
      <c r="L887" s="2">
        <v>128.6</v>
      </c>
      <c r="M887" s="2">
        <v>0.853</v>
      </c>
      <c r="N887" s="2">
        <v>0.6674</v>
      </c>
      <c r="O887" s="2">
        <v>0.5167</v>
      </c>
      <c r="P887" s="132">
        <v>0.5448999999999999</v>
      </c>
      <c r="Q887" s="2">
        <v>0.5667</v>
      </c>
      <c r="R887" s="2">
        <v>0.7899</v>
      </c>
      <c r="S887" s="2">
        <v>0.5417000000000001</v>
      </c>
      <c r="T887" s="2">
        <v>0.6674</v>
      </c>
      <c r="U887" s="2">
        <v>0.853</v>
      </c>
    </row>
    <row r="888" spans="12:21" ht="12.75">
      <c r="L888" s="2">
        <v>128.7</v>
      </c>
      <c r="M888" s="2">
        <v>0.853</v>
      </c>
      <c r="N888" s="2">
        <v>0.6673</v>
      </c>
      <c r="O888" s="2">
        <v>0.5166</v>
      </c>
      <c r="P888" s="132">
        <v>0.5448000000000001</v>
      </c>
      <c r="Q888" s="2">
        <v>0.5666</v>
      </c>
      <c r="R888" s="2">
        <v>0.7898</v>
      </c>
      <c r="S888" s="2">
        <v>0.5416</v>
      </c>
      <c r="T888" s="2">
        <v>0.6673</v>
      </c>
      <c r="U888" s="2">
        <v>0.853</v>
      </c>
    </row>
    <row r="889" spans="12:21" ht="12.75">
      <c r="L889" s="2">
        <v>128.8</v>
      </c>
      <c r="M889" s="2">
        <v>0.853</v>
      </c>
      <c r="N889" s="2">
        <v>0.66715</v>
      </c>
      <c r="O889" s="2">
        <v>0.5164</v>
      </c>
      <c r="P889" s="132">
        <v>0.5446000000000001</v>
      </c>
      <c r="Q889" s="2">
        <v>0.5665</v>
      </c>
      <c r="R889" s="2">
        <v>0.7897</v>
      </c>
      <c r="S889" s="2">
        <v>0.54145</v>
      </c>
      <c r="T889" s="2">
        <v>0.66715</v>
      </c>
      <c r="U889" s="2">
        <v>0.853</v>
      </c>
    </row>
    <row r="890" spans="12:21" ht="12.75">
      <c r="L890" s="2">
        <v>128.9</v>
      </c>
      <c r="M890" s="2">
        <v>0.853</v>
      </c>
      <c r="N890" s="2">
        <v>0.667</v>
      </c>
      <c r="O890" s="2">
        <v>0.5175</v>
      </c>
      <c r="P890" s="132">
        <v>0.5445000000000001</v>
      </c>
      <c r="Q890" s="2">
        <v>0.5665</v>
      </c>
      <c r="R890" s="2">
        <v>0.7895</v>
      </c>
      <c r="S890" s="2">
        <v>0.542</v>
      </c>
      <c r="T890" s="2">
        <v>0.667</v>
      </c>
      <c r="U890" s="2">
        <v>0.853</v>
      </c>
    </row>
    <row r="891" spans="12:21" ht="12.75">
      <c r="L891" s="2">
        <v>129</v>
      </c>
      <c r="M891" s="2">
        <v>0.853</v>
      </c>
      <c r="N891" s="2">
        <v>0.6669</v>
      </c>
      <c r="O891" s="2">
        <v>0.5162</v>
      </c>
      <c r="P891" s="132">
        <v>0.5444000000000001</v>
      </c>
      <c r="Q891" s="2">
        <v>0.5664</v>
      </c>
      <c r="R891" s="2">
        <v>0.7894</v>
      </c>
      <c r="S891" s="2">
        <v>0.5413</v>
      </c>
      <c r="T891" s="2">
        <v>0.6669</v>
      </c>
      <c r="U891" s="2">
        <v>0.853</v>
      </c>
    </row>
    <row r="892" spans="12:21" ht="12.75">
      <c r="L892" s="2">
        <v>129.1</v>
      </c>
      <c r="M892" s="2">
        <v>0.8526</v>
      </c>
      <c r="N892" s="2">
        <v>0.6668</v>
      </c>
      <c r="O892" s="2">
        <v>0.5161</v>
      </c>
      <c r="P892" s="132">
        <v>0.5442999999999999</v>
      </c>
      <c r="Q892" s="2">
        <v>0.5663</v>
      </c>
      <c r="R892" s="2">
        <v>0.7893</v>
      </c>
      <c r="S892" s="2">
        <v>0.5412</v>
      </c>
      <c r="T892" s="2">
        <v>0.6668</v>
      </c>
      <c r="U892" s="2">
        <v>0.8526</v>
      </c>
    </row>
    <row r="893" spans="12:21" ht="12.75">
      <c r="L893" s="2">
        <v>129.2</v>
      </c>
      <c r="M893" s="2">
        <v>0.8522</v>
      </c>
      <c r="N893" s="2">
        <v>0.66665</v>
      </c>
      <c r="O893" s="2">
        <v>0.516</v>
      </c>
      <c r="P893" s="132">
        <v>0.5440999999999999</v>
      </c>
      <c r="Q893" s="2">
        <v>0.5662</v>
      </c>
      <c r="R893" s="2">
        <v>0.7892</v>
      </c>
      <c r="S893" s="2">
        <v>0.5411</v>
      </c>
      <c r="T893" s="2">
        <v>0.66665</v>
      </c>
      <c r="U893" s="2">
        <v>0.8522</v>
      </c>
    </row>
    <row r="894" spans="12:21" ht="12.75">
      <c r="L894" s="2">
        <v>129.3</v>
      </c>
      <c r="M894" s="2">
        <v>0.852</v>
      </c>
      <c r="N894" s="2">
        <v>0.66655</v>
      </c>
      <c r="O894" s="2">
        <v>0.5158</v>
      </c>
      <c r="P894" s="132">
        <v>0.5439999999999999</v>
      </c>
      <c r="Q894" s="2">
        <v>0.5661</v>
      </c>
      <c r="R894" s="2">
        <v>0.7891</v>
      </c>
      <c r="S894" s="2">
        <v>0.54095</v>
      </c>
      <c r="T894" s="2">
        <v>0.66655</v>
      </c>
      <c r="U894" s="2">
        <v>0.852</v>
      </c>
    </row>
    <row r="895" spans="12:21" ht="12.75">
      <c r="L895" s="2">
        <v>129.4</v>
      </c>
      <c r="M895" s="2">
        <v>0.852</v>
      </c>
      <c r="N895" s="2">
        <v>0.66645</v>
      </c>
      <c r="O895" s="2">
        <v>0.5157</v>
      </c>
      <c r="P895" s="132">
        <v>0.5438999999999999</v>
      </c>
      <c r="Q895" s="2">
        <v>0.5661</v>
      </c>
      <c r="R895" s="2">
        <v>0.789</v>
      </c>
      <c r="S895" s="2">
        <v>0.5409</v>
      </c>
      <c r="T895" s="2">
        <v>0.66645</v>
      </c>
      <c r="U895" s="2">
        <v>0.852</v>
      </c>
    </row>
    <row r="896" spans="12:21" ht="12.75">
      <c r="L896" s="2">
        <v>129.5</v>
      </c>
      <c r="M896" s="2">
        <v>0.852</v>
      </c>
      <c r="N896" s="2">
        <v>0.66635</v>
      </c>
      <c r="O896" s="2">
        <v>0.5156</v>
      </c>
      <c r="P896" s="132">
        <v>0.5438</v>
      </c>
      <c r="Q896" s="2">
        <v>0.566</v>
      </c>
      <c r="R896" s="2">
        <v>0.7889</v>
      </c>
      <c r="S896" s="2">
        <v>0.5408</v>
      </c>
      <c r="T896" s="2">
        <v>0.66635</v>
      </c>
      <c r="U896" s="2">
        <v>0.852</v>
      </c>
    </row>
    <row r="897" spans="12:21" ht="12.75">
      <c r="L897" s="2">
        <v>129.6</v>
      </c>
      <c r="M897" s="2">
        <v>0.852</v>
      </c>
      <c r="N897" s="2">
        <v>0.6662</v>
      </c>
      <c r="O897" s="2">
        <v>0.5155</v>
      </c>
      <c r="P897" s="132">
        <v>0.5436000000000001</v>
      </c>
      <c r="Q897" s="2">
        <v>0.5659</v>
      </c>
      <c r="R897" s="2">
        <v>0.7888</v>
      </c>
      <c r="S897" s="2">
        <v>0.5407</v>
      </c>
      <c r="T897" s="2">
        <v>0.6662</v>
      </c>
      <c r="U897" s="2">
        <v>0.852</v>
      </c>
    </row>
    <row r="898" spans="12:21" ht="12.75">
      <c r="L898" s="2">
        <v>129.7</v>
      </c>
      <c r="M898" s="2">
        <v>0.852</v>
      </c>
      <c r="N898" s="2">
        <v>0.6661</v>
      </c>
      <c r="O898" s="2">
        <v>0.5154</v>
      </c>
      <c r="P898" s="132">
        <v>0.5435000000000001</v>
      </c>
      <c r="Q898" s="2">
        <v>0.5658</v>
      </c>
      <c r="R898" s="2">
        <v>0.7887</v>
      </c>
      <c r="S898" s="2">
        <v>0.5406</v>
      </c>
      <c r="T898" s="2">
        <v>0.6661</v>
      </c>
      <c r="U898" s="2">
        <v>0.852</v>
      </c>
    </row>
    <row r="899" spans="12:21" ht="12.75">
      <c r="L899" s="2">
        <v>129.8</v>
      </c>
      <c r="M899" s="2">
        <v>0.8518</v>
      </c>
      <c r="N899" s="2">
        <v>0.666</v>
      </c>
      <c r="O899" s="2">
        <v>0.5152</v>
      </c>
      <c r="P899" s="132">
        <v>0.5434000000000001</v>
      </c>
      <c r="Q899" s="2">
        <v>0.5658</v>
      </c>
      <c r="R899" s="2">
        <v>0.7886</v>
      </c>
      <c r="S899" s="2">
        <v>0.5405</v>
      </c>
      <c r="T899" s="2">
        <v>0.666</v>
      </c>
      <c r="U899" s="2">
        <v>0.8518</v>
      </c>
    </row>
    <row r="900" spans="12:21" ht="12.75">
      <c r="L900" s="2">
        <v>129.9</v>
      </c>
      <c r="M900" s="2">
        <v>0.8513999999999999</v>
      </c>
      <c r="N900" s="2">
        <v>0.66585</v>
      </c>
      <c r="O900" s="2">
        <v>0.5163</v>
      </c>
      <c r="P900" s="132">
        <v>0.5433000000000001</v>
      </c>
      <c r="Q900" s="2">
        <v>0.5657</v>
      </c>
      <c r="R900" s="2">
        <v>0.7884</v>
      </c>
      <c r="S900" s="2">
        <v>0.5409999999999999</v>
      </c>
      <c r="T900" s="2">
        <v>0.66585</v>
      </c>
      <c r="U900" s="2">
        <v>0.8513999999999999</v>
      </c>
    </row>
    <row r="901" spans="12:21" ht="12.75">
      <c r="L901" s="2">
        <v>130</v>
      </c>
      <c r="M901" s="2">
        <v>0.851</v>
      </c>
      <c r="N901" s="2">
        <v>0.6657</v>
      </c>
      <c r="O901" s="2">
        <v>0.515</v>
      </c>
      <c r="P901" s="132">
        <v>0.5430999999999999</v>
      </c>
      <c r="Q901" s="2">
        <v>0.5656</v>
      </c>
      <c r="R901" s="2">
        <v>0.7883</v>
      </c>
      <c r="S901" s="2">
        <v>0.5403</v>
      </c>
      <c r="T901" s="2">
        <v>0.6657</v>
      </c>
      <c r="U901" s="2">
        <v>0.851</v>
      </c>
    </row>
    <row r="902" spans="12:21" ht="12.75">
      <c r="L902" s="2">
        <v>130.1</v>
      </c>
      <c r="M902" s="2">
        <v>0.851</v>
      </c>
      <c r="N902" s="2">
        <v>0.6656</v>
      </c>
      <c r="O902" s="2">
        <v>0.5149</v>
      </c>
      <c r="P902" s="132">
        <v>0.5429999999999999</v>
      </c>
      <c r="Q902" s="2">
        <v>0.5655</v>
      </c>
      <c r="R902" s="2">
        <v>0.7882</v>
      </c>
      <c r="S902" s="2">
        <v>0.5402</v>
      </c>
      <c r="T902" s="2">
        <v>0.6656</v>
      </c>
      <c r="U902" s="2">
        <v>0.851</v>
      </c>
    </row>
    <row r="903" spans="12:21" ht="12.75">
      <c r="L903" s="2">
        <v>130.2</v>
      </c>
      <c r="M903" s="2">
        <v>0.851</v>
      </c>
      <c r="N903" s="2">
        <v>0.6655</v>
      </c>
      <c r="O903" s="2">
        <v>0.5147</v>
      </c>
      <c r="P903" s="132">
        <v>0.5428999999999999</v>
      </c>
      <c r="Q903" s="2">
        <v>0.5654</v>
      </c>
      <c r="R903" s="2">
        <v>0.7881</v>
      </c>
      <c r="S903" s="2">
        <v>0.54005</v>
      </c>
      <c r="T903" s="2">
        <v>0.6655</v>
      </c>
      <c r="U903" s="2">
        <v>0.851</v>
      </c>
    </row>
    <row r="904" spans="12:21" ht="12.75">
      <c r="L904" s="2">
        <v>130.3</v>
      </c>
      <c r="M904" s="2">
        <v>0.851</v>
      </c>
      <c r="N904" s="2">
        <v>0.6654</v>
      </c>
      <c r="O904" s="2">
        <v>0.5146</v>
      </c>
      <c r="P904" s="132">
        <v>0.5428</v>
      </c>
      <c r="Q904" s="2">
        <v>0.5654</v>
      </c>
      <c r="R904" s="2">
        <v>0.788</v>
      </c>
      <c r="S904" s="2">
        <v>0.54</v>
      </c>
      <c r="T904" s="2">
        <v>0.6654</v>
      </c>
      <c r="U904" s="2">
        <v>0.851</v>
      </c>
    </row>
    <row r="905" spans="12:21" ht="12.75">
      <c r="L905" s="2">
        <v>130.4</v>
      </c>
      <c r="M905" s="2">
        <v>0.851</v>
      </c>
      <c r="N905" s="2">
        <v>0.66525</v>
      </c>
      <c r="O905" s="2">
        <v>0.5145</v>
      </c>
      <c r="P905" s="132">
        <v>0.5426</v>
      </c>
      <c r="Q905" s="2">
        <v>0.5653</v>
      </c>
      <c r="R905" s="2">
        <v>0.7879</v>
      </c>
      <c r="S905" s="2">
        <v>0.5399</v>
      </c>
      <c r="T905" s="2">
        <v>0.66525</v>
      </c>
      <c r="U905" s="2">
        <v>0.851</v>
      </c>
    </row>
    <row r="906" spans="12:21" ht="12.75">
      <c r="L906" s="2">
        <v>130.5</v>
      </c>
      <c r="M906" s="2">
        <v>0.851</v>
      </c>
      <c r="N906" s="2">
        <v>0.66515</v>
      </c>
      <c r="O906" s="2">
        <v>0.5143</v>
      </c>
      <c r="P906" s="132">
        <v>0.5425</v>
      </c>
      <c r="Q906" s="2">
        <v>0.5652</v>
      </c>
      <c r="R906" s="2">
        <v>0.7878</v>
      </c>
      <c r="S906" s="2">
        <v>0.53975</v>
      </c>
      <c r="T906" s="2">
        <v>0.66515</v>
      </c>
      <c r="U906" s="2">
        <v>0.851</v>
      </c>
    </row>
    <row r="907" spans="12:21" ht="12.75">
      <c r="L907" s="2">
        <v>130.6</v>
      </c>
      <c r="M907" s="2">
        <v>0.851</v>
      </c>
      <c r="N907" s="2">
        <v>0.66505</v>
      </c>
      <c r="O907" s="2">
        <v>0.5142</v>
      </c>
      <c r="P907" s="132">
        <v>0.5424000000000001</v>
      </c>
      <c r="Q907" s="2">
        <v>0.5651</v>
      </c>
      <c r="R907" s="2">
        <v>0.7877</v>
      </c>
      <c r="S907" s="2">
        <v>0.53965</v>
      </c>
      <c r="T907" s="2">
        <v>0.66505</v>
      </c>
      <c r="U907" s="2">
        <v>0.851</v>
      </c>
    </row>
    <row r="908" spans="12:21" ht="12.75">
      <c r="L908" s="2">
        <v>130.7</v>
      </c>
      <c r="M908" s="2">
        <v>0.851</v>
      </c>
      <c r="N908" s="2">
        <v>0.6649</v>
      </c>
      <c r="O908" s="2">
        <v>0.5141</v>
      </c>
      <c r="P908" s="132">
        <v>0.5422000000000001</v>
      </c>
      <c r="Q908" s="2">
        <v>0.5651</v>
      </c>
      <c r="R908" s="2">
        <v>0.7876</v>
      </c>
      <c r="S908" s="2">
        <v>0.5396000000000001</v>
      </c>
      <c r="T908" s="2">
        <v>0.6649</v>
      </c>
      <c r="U908" s="2">
        <v>0.851</v>
      </c>
    </row>
    <row r="909" spans="12:21" ht="12.75">
      <c r="L909" s="2">
        <v>130.8</v>
      </c>
      <c r="M909" s="2">
        <v>0.8508</v>
      </c>
      <c r="N909" s="2">
        <v>0.6648</v>
      </c>
      <c r="O909" s="2">
        <v>0.514</v>
      </c>
      <c r="P909" s="132">
        <v>0.5420999999999999</v>
      </c>
      <c r="Q909" s="2">
        <v>0.565</v>
      </c>
      <c r="R909" s="2">
        <v>0.7875</v>
      </c>
      <c r="S909" s="2">
        <v>0.5395</v>
      </c>
      <c r="T909" s="2">
        <v>0.6648</v>
      </c>
      <c r="U909" s="2">
        <v>0.8508</v>
      </c>
    </row>
    <row r="910" spans="12:21" ht="12.75">
      <c r="L910" s="2">
        <v>130.9</v>
      </c>
      <c r="M910" s="2">
        <v>0.8503999999999999</v>
      </c>
      <c r="N910" s="2">
        <v>0.66465</v>
      </c>
      <c r="O910" s="2">
        <v>0.5151</v>
      </c>
      <c r="P910" s="132">
        <v>0.5419999999999999</v>
      </c>
      <c r="Q910" s="2">
        <v>0.5649</v>
      </c>
      <c r="R910" s="2">
        <v>0.7873</v>
      </c>
      <c r="S910" s="2">
        <v>0.54</v>
      </c>
      <c r="T910" s="2">
        <v>0.66465</v>
      </c>
      <c r="U910" s="2">
        <v>0.8503999999999999</v>
      </c>
    </row>
    <row r="911" spans="12:21" ht="12.75">
      <c r="L911" s="2">
        <v>131</v>
      </c>
      <c r="M911" s="2">
        <v>0.85</v>
      </c>
      <c r="N911" s="2">
        <v>0.66455</v>
      </c>
      <c r="O911" s="2">
        <v>0.5138</v>
      </c>
      <c r="P911" s="132">
        <v>0.5418999999999999</v>
      </c>
      <c r="Q911" s="2">
        <v>0.5648</v>
      </c>
      <c r="R911" s="2">
        <v>0.7872</v>
      </c>
      <c r="S911" s="2">
        <v>0.5393</v>
      </c>
      <c r="T911" s="2">
        <v>0.66455</v>
      </c>
      <c r="U911" s="2">
        <v>0.85</v>
      </c>
    </row>
    <row r="912" spans="12:21" ht="12.75">
      <c r="L912" s="2">
        <v>131.1</v>
      </c>
      <c r="M912" s="2">
        <v>0.85</v>
      </c>
      <c r="N912" s="2">
        <v>0.6644</v>
      </c>
      <c r="O912" s="2">
        <v>0.5137</v>
      </c>
      <c r="P912" s="132">
        <v>0.5417</v>
      </c>
      <c r="Q912" s="2">
        <v>0.5647</v>
      </c>
      <c r="R912" s="2">
        <v>0.7871</v>
      </c>
      <c r="S912" s="2">
        <v>0.5392</v>
      </c>
      <c r="T912" s="2">
        <v>0.6644</v>
      </c>
      <c r="U912" s="2">
        <v>0.85</v>
      </c>
    </row>
    <row r="913" spans="12:21" ht="12.75">
      <c r="L913" s="2">
        <v>131.2</v>
      </c>
      <c r="M913" s="2">
        <v>0.85</v>
      </c>
      <c r="N913" s="2">
        <v>0.6643</v>
      </c>
      <c r="O913" s="2">
        <v>0.5136</v>
      </c>
      <c r="P913" s="132">
        <v>0.5416</v>
      </c>
      <c r="Q913" s="2">
        <v>0.5647</v>
      </c>
      <c r="R913" s="2">
        <v>0.787</v>
      </c>
      <c r="S913" s="2">
        <v>0.53915</v>
      </c>
      <c r="T913" s="2">
        <v>0.6643</v>
      </c>
      <c r="U913" s="2">
        <v>0.85</v>
      </c>
    </row>
    <row r="914" spans="12:21" ht="12.75">
      <c r="L914" s="2">
        <v>131.3</v>
      </c>
      <c r="M914" s="2">
        <v>0.85</v>
      </c>
      <c r="N914" s="2">
        <v>0.6642</v>
      </c>
      <c r="O914" s="2">
        <v>0.5134</v>
      </c>
      <c r="P914" s="132">
        <v>0.5415</v>
      </c>
      <c r="Q914" s="2">
        <v>0.5646</v>
      </c>
      <c r="R914" s="2">
        <v>0.7869</v>
      </c>
      <c r="S914" s="2">
        <v>0.5389999999999999</v>
      </c>
      <c r="T914" s="2">
        <v>0.6642</v>
      </c>
      <c r="U914" s="2">
        <v>0.85</v>
      </c>
    </row>
    <row r="915" spans="12:21" ht="12.75">
      <c r="L915" s="2">
        <v>131.4</v>
      </c>
      <c r="M915" s="2">
        <v>0.85</v>
      </c>
      <c r="N915" s="2">
        <v>0.6641</v>
      </c>
      <c r="O915" s="2">
        <v>0.5133</v>
      </c>
      <c r="P915" s="132">
        <v>0.5414</v>
      </c>
      <c r="Q915" s="2">
        <v>0.5645</v>
      </c>
      <c r="R915" s="2">
        <v>0.7868</v>
      </c>
      <c r="S915" s="2">
        <v>0.5388999999999999</v>
      </c>
      <c r="T915" s="2">
        <v>0.6641</v>
      </c>
      <c r="U915" s="2">
        <v>0.85</v>
      </c>
    </row>
    <row r="916" spans="12:21" ht="12.75">
      <c r="L916" s="2">
        <v>131.5</v>
      </c>
      <c r="M916" s="2">
        <v>0.85</v>
      </c>
      <c r="N916" s="2">
        <v>0.66395</v>
      </c>
      <c r="O916" s="2">
        <v>0.5132</v>
      </c>
      <c r="P916" s="132">
        <v>0.5412000000000001</v>
      </c>
      <c r="Q916" s="2">
        <v>0.5644</v>
      </c>
      <c r="R916" s="2">
        <v>0.7867</v>
      </c>
      <c r="S916" s="2">
        <v>0.5388</v>
      </c>
      <c r="T916" s="2">
        <v>0.66395</v>
      </c>
      <c r="U916" s="2">
        <v>0.85</v>
      </c>
    </row>
    <row r="917" spans="12:21" ht="12.75">
      <c r="L917" s="2">
        <v>131.6</v>
      </c>
      <c r="M917" s="2">
        <v>0.8496</v>
      </c>
      <c r="N917" s="2">
        <v>0.66385</v>
      </c>
      <c r="O917" s="2">
        <v>0.5131</v>
      </c>
      <c r="P917" s="132">
        <v>0.5411000000000001</v>
      </c>
      <c r="Q917" s="2">
        <v>0.5644</v>
      </c>
      <c r="R917" s="2">
        <v>0.7866</v>
      </c>
      <c r="S917" s="2">
        <v>0.53875</v>
      </c>
      <c r="T917" s="2">
        <v>0.66385</v>
      </c>
      <c r="U917" s="2">
        <v>0.8496</v>
      </c>
    </row>
    <row r="918" spans="12:21" ht="12.75">
      <c r="L918" s="2">
        <v>131.7</v>
      </c>
      <c r="M918" s="2">
        <v>0.8492</v>
      </c>
      <c r="N918" s="2">
        <v>0.66375</v>
      </c>
      <c r="O918" s="2">
        <v>0.513</v>
      </c>
      <c r="P918" s="132">
        <v>0.5409999999999999</v>
      </c>
      <c r="Q918" s="2">
        <v>0.5643</v>
      </c>
      <c r="R918" s="2">
        <v>0.7865</v>
      </c>
      <c r="S918" s="2">
        <v>0.5386500000000001</v>
      </c>
      <c r="T918" s="2">
        <v>0.66375</v>
      </c>
      <c r="U918" s="2">
        <v>0.8492</v>
      </c>
    </row>
    <row r="919" spans="12:21" ht="12.75">
      <c r="L919" s="2">
        <v>131.8</v>
      </c>
      <c r="M919" s="2">
        <v>0.849</v>
      </c>
      <c r="N919" s="2">
        <v>0.66365</v>
      </c>
      <c r="O919" s="2">
        <v>0.5128</v>
      </c>
      <c r="P919" s="132">
        <v>0.5408999999999999</v>
      </c>
      <c r="Q919" s="2">
        <v>0.5642</v>
      </c>
      <c r="R919" s="2">
        <v>0.7864</v>
      </c>
      <c r="S919" s="2">
        <v>0.5385</v>
      </c>
      <c r="T919" s="2">
        <v>0.66365</v>
      </c>
      <c r="U919" s="2">
        <v>0.849</v>
      </c>
    </row>
    <row r="920" spans="12:21" ht="12.75">
      <c r="L920" s="2">
        <v>131.9</v>
      </c>
      <c r="M920" s="2">
        <v>0.849</v>
      </c>
      <c r="N920" s="2">
        <v>0.66345</v>
      </c>
      <c r="O920" s="2">
        <v>0.5139</v>
      </c>
      <c r="P920" s="132">
        <v>0.5407</v>
      </c>
      <c r="Q920" s="2">
        <v>0.5642</v>
      </c>
      <c r="R920" s="2">
        <v>0.7862</v>
      </c>
      <c r="S920" s="2">
        <v>0.53905</v>
      </c>
      <c r="T920" s="2">
        <v>0.66345</v>
      </c>
      <c r="U920" s="2">
        <v>0.849</v>
      </c>
    </row>
    <row r="921" spans="12:21" ht="12.75">
      <c r="L921" s="2">
        <v>132</v>
      </c>
      <c r="M921" s="2">
        <v>0.849</v>
      </c>
      <c r="N921" s="2">
        <v>0.66335</v>
      </c>
      <c r="O921" s="2">
        <v>0.5126</v>
      </c>
      <c r="P921" s="132">
        <v>0.5406</v>
      </c>
      <c r="Q921" s="2">
        <v>0.5641</v>
      </c>
      <c r="R921" s="2">
        <v>0.7861</v>
      </c>
      <c r="S921" s="2">
        <v>0.53835</v>
      </c>
      <c r="T921" s="2">
        <v>0.66335</v>
      </c>
      <c r="U921" s="2">
        <v>0.849</v>
      </c>
    </row>
    <row r="922" spans="12:21" ht="12.75">
      <c r="L922" s="2">
        <v>132.1</v>
      </c>
      <c r="M922" s="2">
        <v>0.849</v>
      </c>
      <c r="N922" s="2">
        <v>0.66325</v>
      </c>
      <c r="O922" s="2">
        <v>0.5125</v>
      </c>
      <c r="P922" s="132">
        <v>0.5405</v>
      </c>
      <c r="Q922" s="2">
        <v>0.564</v>
      </c>
      <c r="R922" s="2">
        <v>0.786</v>
      </c>
      <c r="S922" s="2">
        <v>0.5382499999999999</v>
      </c>
      <c r="T922" s="2">
        <v>0.66325</v>
      </c>
      <c r="U922" s="2">
        <v>0.849</v>
      </c>
    </row>
    <row r="923" spans="12:21" ht="12.75">
      <c r="L923" s="2">
        <v>132.2</v>
      </c>
      <c r="M923" s="2">
        <v>0.849</v>
      </c>
      <c r="N923" s="2">
        <v>0.66315</v>
      </c>
      <c r="O923" s="2">
        <v>0.5124</v>
      </c>
      <c r="P923" s="132">
        <v>0.5404</v>
      </c>
      <c r="Q923" s="2">
        <v>0.5639</v>
      </c>
      <c r="R923" s="2">
        <v>0.7859</v>
      </c>
      <c r="S923" s="2">
        <v>0.5381499999999999</v>
      </c>
      <c r="T923" s="2">
        <v>0.66315</v>
      </c>
      <c r="U923" s="2">
        <v>0.849</v>
      </c>
    </row>
    <row r="924" spans="12:21" ht="12.75">
      <c r="L924" s="2">
        <v>132.3</v>
      </c>
      <c r="M924" s="2">
        <v>0.8488</v>
      </c>
      <c r="N924" s="2">
        <v>0.663</v>
      </c>
      <c r="O924" s="2">
        <v>0.5122</v>
      </c>
      <c r="P924" s="132">
        <v>0.5402</v>
      </c>
      <c r="Q924" s="2">
        <v>0.5639</v>
      </c>
      <c r="R924" s="2">
        <v>0.7858</v>
      </c>
      <c r="S924" s="2">
        <v>0.5380499999999999</v>
      </c>
      <c r="T924" s="2">
        <v>0.663</v>
      </c>
      <c r="U924" s="2">
        <v>0.8488</v>
      </c>
    </row>
    <row r="925" spans="12:21" ht="12.75">
      <c r="L925" s="2">
        <v>132.4</v>
      </c>
      <c r="M925" s="2">
        <v>0.8483999999999999</v>
      </c>
      <c r="N925" s="2">
        <v>0.6629</v>
      </c>
      <c r="O925" s="2">
        <v>0.5121</v>
      </c>
      <c r="P925" s="132">
        <v>0.5401000000000001</v>
      </c>
      <c r="Q925" s="2">
        <v>0.5638</v>
      </c>
      <c r="R925" s="2">
        <v>0.7857</v>
      </c>
      <c r="S925" s="2">
        <v>0.5379499999999999</v>
      </c>
      <c r="T925" s="2">
        <v>0.6629</v>
      </c>
      <c r="U925" s="2">
        <v>0.8483999999999999</v>
      </c>
    </row>
    <row r="926" spans="12:21" ht="12.75">
      <c r="L926" s="2">
        <v>132.5</v>
      </c>
      <c r="M926" s="2">
        <v>0.848</v>
      </c>
      <c r="N926" s="2">
        <v>0.6628</v>
      </c>
      <c r="O926" s="2">
        <v>0.512</v>
      </c>
      <c r="P926" s="132">
        <v>0.54</v>
      </c>
      <c r="Q926" s="2">
        <v>0.5637</v>
      </c>
      <c r="R926" s="2">
        <v>0.7856</v>
      </c>
      <c r="S926" s="2">
        <v>0.5378499999999999</v>
      </c>
      <c r="T926" s="2">
        <v>0.6628</v>
      </c>
      <c r="U926" s="2">
        <v>0.848</v>
      </c>
    </row>
    <row r="927" spans="12:21" ht="12.75">
      <c r="L927" s="2">
        <v>132.6</v>
      </c>
      <c r="M927" s="2">
        <v>0.848</v>
      </c>
      <c r="N927" s="2">
        <v>0.6627</v>
      </c>
      <c r="O927" s="2">
        <v>0.5119</v>
      </c>
      <c r="P927" s="132">
        <v>0.5398999999999999</v>
      </c>
      <c r="Q927" s="2">
        <v>0.5636</v>
      </c>
      <c r="R927" s="2">
        <v>0.7855</v>
      </c>
      <c r="S927" s="2">
        <v>0.53775</v>
      </c>
      <c r="T927" s="2">
        <v>0.6627</v>
      </c>
      <c r="U927" s="2">
        <v>0.848</v>
      </c>
    </row>
    <row r="928" spans="12:21" ht="12.75">
      <c r="L928" s="2">
        <v>132.7</v>
      </c>
      <c r="M928" s="2">
        <v>0.848</v>
      </c>
      <c r="N928" s="2">
        <v>0.66255</v>
      </c>
      <c r="O928" s="2">
        <v>0.5118</v>
      </c>
      <c r="P928" s="132">
        <v>0.5397</v>
      </c>
      <c r="Q928" s="2">
        <v>0.5636</v>
      </c>
      <c r="R928" s="2">
        <v>0.7854</v>
      </c>
      <c r="S928" s="2">
        <v>0.5377000000000001</v>
      </c>
      <c r="T928" s="2">
        <v>0.66255</v>
      </c>
      <c r="U928" s="2">
        <v>0.848</v>
      </c>
    </row>
    <row r="929" spans="12:21" ht="12.75">
      <c r="L929" s="2">
        <v>132.8</v>
      </c>
      <c r="M929" s="2">
        <v>0.848</v>
      </c>
      <c r="N929" s="2">
        <v>0.66245</v>
      </c>
      <c r="O929" s="2">
        <v>0.5116</v>
      </c>
      <c r="P929" s="132">
        <v>0.5396</v>
      </c>
      <c r="Q929" s="2">
        <v>0.5635</v>
      </c>
      <c r="R929" s="2">
        <v>0.7853</v>
      </c>
      <c r="S929" s="2">
        <v>0.53755</v>
      </c>
      <c r="T929" s="2">
        <v>0.66245</v>
      </c>
      <c r="U929" s="2">
        <v>0.848</v>
      </c>
    </row>
    <row r="930" spans="12:21" ht="12.75">
      <c r="L930" s="2">
        <v>132.9</v>
      </c>
      <c r="M930" s="2">
        <v>0.848</v>
      </c>
      <c r="N930" s="2">
        <v>0.66235</v>
      </c>
      <c r="O930" s="2">
        <v>0.5127</v>
      </c>
      <c r="P930" s="132">
        <v>0.5395</v>
      </c>
      <c r="Q930" s="2">
        <v>0.5634</v>
      </c>
      <c r="R930" s="2">
        <v>0.7852</v>
      </c>
      <c r="S930" s="2">
        <v>0.53805</v>
      </c>
      <c r="T930" s="2">
        <v>0.66235</v>
      </c>
      <c r="U930" s="2">
        <v>0.848</v>
      </c>
    </row>
    <row r="931" spans="12:21" ht="12.75">
      <c r="L931" s="2">
        <v>133</v>
      </c>
      <c r="M931" s="2">
        <v>0.848</v>
      </c>
      <c r="N931" s="2">
        <v>0.6622</v>
      </c>
      <c r="O931" s="2">
        <v>0.5114</v>
      </c>
      <c r="P931" s="132">
        <v>0.5394</v>
      </c>
      <c r="Q931" s="2">
        <v>0.5634</v>
      </c>
      <c r="R931" s="2">
        <v>0.785</v>
      </c>
      <c r="S931" s="2">
        <v>0.5374</v>
      </c>
      <c r="T931" s="2">
        <v>0.6622</v>
      </c>
      <c r="U931" s="2">
        <v>0.848</v>
      </c>
    </row>
    <row r="932" spans="12:21" ht="12.75">
      <c r="L932" s="2">
        <v>133.1</v>
      </c>
      <c r="M932" s="2">
        <v>0.848</v>
      </c>
      <c r="N932" s="2">
        <v>0.66205</v>
      </c>
      <c r="O932" s="2">
        <v>0.5113</v>
      </c>
      <c r="P932" s="132">
        <v>0.5392</v>
      </c>
      <c r="Q932" s="2">
        <v>0.5633</v>
      </c>
      <c r="R932" s="2">
        <v>0.7849</v>
      </c>
      <c r="S932" s="2">
        <v>0.5373</v>
      </c>
      <c r="T932" s="2">
        <v>0.66205</v>
      </c>
      <c r="U932" s="2">
        <v>0.848</v>
      </c>
    </row>
    <row r="933" spans="12:21" ht="12.75">
      <c r="L933" s="2">
        <v>133.2</v>
      </c>
      <c r="M933" s="2">
        <v>0.848</v>
      </c>
      <c r="N933" s="2">
        <v>0.66195</v>
      </c>
      <c r="O933" s="2">
        <v>0.5112</v>
      </c>
      <c r="P933" s="132">
        <v>0.5391</v>
      </c>
      <c r="Q933" s="2">
        <v>0.5632</v>
      </c>
      <c r="R933" s="2">
        <v>0.7848</v>
      </c>
      <c r="S933" s="2">
        <v>0.5372</v>
      </c>
      <c r="T933" s="2">
        <v>0.66195</v>
      </c>
      <c r="U933" s="2">
        <v>0.848</v>
      </c>
    </row>
    <row r="934" spans="12:21" ht="12.75">
      <c r="L934" s="2">
        <v>133.3</v>
      </c>
      <c r="M934" s="2">
        <v>0.8478</v>
      </c>
      <c r="N934" s="2">
        <v>0.68185</v>
      </c>
      <c r="O934" s="2">
        <v>0.511</v>
      </c>
      <c r="P934" s="132">
        <v>0.579</v>
      </c>
      <c r="Q934" s="2">
        <v>0.5631</v>
      </c>
      <c r="R934" s="2">
        <v>0.7847</v>
      </c>
      <c r="S934" s="2">
        <v>0.53705</v>
      </c>
      <c r="T934" s="2">
        <v>0.68185</v>
      </c>
      <c r="U934" s="2">
        <v>0.8478</v>
      </c>
    </row>
    <row r="935" spans="12:21" ht="12.75">
      <c r="L935" s="2">
        <v>133.4</v>
      </c>
      <c r="M935" s="2">
        <v>0.8473999999999999</v>
      </c>
      <c r="N935" s="2">
        <v>0.66175</v>
      </c>
      <c r="O935" s="2">
        <v>0.5109</v>
      </c>
      <c r="P935" s="132">
        <v>0.5388999999999999</v>
      </c>
      <c r="Q935" s="2">
        <v>0.5631</v>
      </c>
      <c r="R935" s="2">
        <v>0.7846</v>
      </c>
      <c r="S935" s="2">
        <v>0.537</v>
      </c>
      <c r="T935" s="2">
        <v>0.66175</v>
      </c>
      <c r="U935" s="2">
        <v>0.8473999999999999</v>
      </c>
    </row>
    <row r="936" spans="12:21" ht="12.75">
      <c r="L936" s="2">
        <v>133.5</v>
      </c>
      <c r="M936" s="2">
        <v>0.847</v>
      </c>
      <c r="N936" s="2">
        <v>0.6616</v>
      </c>
      <c r="O936" s="2">
        <v>0.5108</v>
      </c>
      <c r="P936" s="132">
        <v>0.5387</v>
      </c>
      <c r="Q936" s="2">
        <v>0.563</v>
      </c>
      <c r="R936" s="2">
        <v>0.7845</v>
      </c>
      <c r="S936" s="2">
        <v>0.5368999999999999</v>
      </c>
      <c r="T936" s="2">
        <v>0.6616</v>
      </c>
      <c r="U936" s="2">
        <v>0.847</v>
      </c>
    </row>
    <row r="937" spans="12:21" ht="12.75">
      <c r="L937" s="2">
        <v>133.6</v>
      </c>
      <c r="M937" s="2">
        <v>0.847</v>
      </c>
      <c r="N937" s="2">
        <v>0.6615</v>
      </c>
      <c r="O937" s="2">
        <v>0.5107</v>
      </c>
      <c r="P937" s="132">
        <v>0.5386</v>
      </c>
      <c r="Q937" s="2">
        <v>0.5629</v>
      </c>
      <c r="R937" s="2">
        <v>0.7844</v>
      </c>
      <c r="S937" s="2">
        <v>0.5367999999999999</v>
      </c>
      <c r="T937" s="2">
        <v>0.6615</v>
      </c>
      <c r="U937" s="2">
        <v>0.847</v>
      </c>
    </row>
    <row r="938" spans="12:21" ht="12.75">
      <c r="L938" s="2">
        <v>133.7</v>
      </c>
      <c r="M938" s="2">
        <v>0.847</v>
      </c>
      <c r="N938" s="2">
        <v>0.6614</v>
      </c>
      <c r="O938" s="2">
        <v>0.5106</v>
      </c>
      <c r="P938" s="132">
        <v>0.5385</v>
      </c>
      <c r="Q938" s="2">
        <v>0.5629</v>
      </c>
      <c r="R938" s="2">
        <v>0.7843</v>
      </c>
      <c r="S938" s="2">
        <v>0.5367500000000001</v>
      </c>
      <c r="T938" s="2">
        <v>0.6614</v>
      </c>
      <c r="U938" s="2">
        <v>0.847</v>
      </c>
    </row>
    <row r="939" spans="12:21" ht="12.75">
      <c r="L939" s="2">
        <v>133.8</v>
      </c>
      <c r="M939" s="2">
        <v>0.847</v>
      </c>
      <c r="N939" s="2">
        <v>0.6613</v>
      </c>
      <c r="O939" s="2">
        <v>0.5104</v>
      </c>
      <c r="P939" s="132">
        <v>0.5384</v>
      </c>
      <c r="Q939" s="2">
        <v>0.5628</v>
      </c>
      <c r="R939" s="2">
        <v>0.7842</v>
      </c>
      <c r="S939" s="2">
        <v>0.5366</v>
      </c>
      <c r="T939" s="2">
        <v>0.6613</v>
      </c>
      <c r="U939" s="2">
        <v>0.847</v>
      </c>
    </row>
    <row r="940" spans="12:21" ht="12.75">
      <c r="L940" s="2">
        <v>133.9</v>
      </c>
      <c r="M940" s="2">
        <v>0.847</v>
      </c>
      <c r="N940" s="2">
        <v>0.66115</v>
      </c>
      <c r="O940" s="2">
        <v>0.5115</v>
      </c>
      <c r="P940" s="132">
        <v>0.5382</v>
      </c>
      <c r="Q940" s="2">
        <v>0.5627</v>
      </c>
      <c r="R940" s="2">
        <v>0.7841</v>
      </c>
      <c r="S940" s="2">
        <v>0.5370999999999999</v>
      </c>
      <c r="T940" s="2">
        <v>0.66115</v>
      </c>
      <c r="U940" s="2">
        <v>0.847</v>
      </c>
    </row>
    <row r="941" spans="12:21" ht="12.75">
      <c r="L941" s="2">
        <v>134</v>
      </c>
      <c r="M941" s="2">
        <v>0.847</v>
      </c>
      <c r="N941" s="2">
        <v>0.66105</v>
      </c>
      <c r="O941" s="2">
        <v>0.5102</v>
      </c>
      <c r="P941" s="132">
        <v>0.5381</v>
      </c>
      <c r="Q941" s="2">
        <v>0.5627</v>
      </c>
      <c r="R941" s="2">
        <v>0.784</v>
      </c>
      <c r="S941" s="2">
        <v>0.53645</v>
      </c>
      <c r="T941" s="2">
        <v>0.66105</v>
      </c>
      <c r="U941" s="2">
        <v>0.847</v>
      </c>
    </row>
    <row r="942" spans="12:21" ht="12.75">
      <c r="L942" s="2">
        <v>134.1</v>
      </c>
      <c r="M942" s="2">
        <v>0.847</v>
      </c>
      <c r="N942" s="2">
        <v>0.6609</v>
      </c>
      <c r="O942" s="2">
        <v>0.5101</v>
      </c>
      <c r="P942" s="132">
        <v>0.538</v>
      </c>
      <c r="Q942" s="2">
        <v>0.5626</v>
      </c>
      <c r="R942" s="2">
        <v>0.7838</v>
      </c>
      <c r="S942" s="2">
        <v>0.53635</v>
      </c>
      <c r="T942" s="2">
        <v>0.6609</v>
      </c>
      <c r="U942" s="2">
        <v>0.847</v>
      </c>
    </row>
    <row r="943" spans="12:21" ht="12.75">
      <c r="L943" s="2">
        <v>134.2</v>
      </c>
      <c r="M943" s="2">
        <v>0.847</v>
      </c>
      <c r="N943" s="2">
        <v>0.6608</v>
      </c>
      <c r="O943" s="2">
        <v>0.51</v>
      </c>
      <c r="P943" s="132">
        <v>0.5379000000000002</v>
      </c>
      <c r="Q943" s="2">
        <v>0.5625</v>
      </c>
      <c r="R943" s="2">
        <v>0.7837</v>
      </c>
      <c r="S943" s="2">
        <v>0.53625</v>
      </c>
      <c r="T943" s="2">
        <v>0.6608</v>
      </c>
      <c r="U943" s="2">
        <v>0.847</v>
      </c>
    </row>
    <row r="944" spans="12:21" ht="12.75">
      <c r="L944" s="2">
        <v>134.3</v>
      </c>
      <c r="M944" s="2">
        <v>0.847</v>
      </c>
      <c r="N944" s="2">
        <v>0.6607</v>
      </c>
      <c r="O944" s="2">
        <v>0.5098</v>
      </c>
      <c r="P944" s="132">
        <v>0.5378</v>
      </c>
      <c r="Q944" s="2">
        <v>0.5624</v>
      </c>
      <c r="R944" s="2">
        <v>0.7836</v>
      </c>
      <c r="S944" s="2">
        <v>0.5361</v>
      </c>
      <c r="T944" s="2">
        <v>0.6607</v>
      </c>
      <c r="U944" s="2">
        <v>0.847</v>
      </c>
    </row>
    <row r="945" spans="12:21" ht="12.75">
      <c r="L945" s="2">
        <v>134.4</v>
      </c>
      <c r="M945" s="2">
        <v>0.847</v>
      </c>
      <c r="N945" s="2">
        <v>0.66055</v>
      </c>
      <c r="O945" s="2">
        <v>0.5097</v>
      </c>
      <c r="P945" s="132">
        <v>0.5376</v>
      </c>
      <c r="Q945" s="2">
        <v>0.5624</v>
      </c>
      <c r="R945" s="2">
        <v>0.7835</v>
      </c>
      <c r="S945" s="2">
        <v>0.53605</v>
      </c>
      <c r="T945" s="2">
        <v>0.66055</v>
      </c>
      <c r="U945" s="2">
        <v>0.847</v>
      </c>
    </row>
    <row r="946" spans="12:21" ht="12.75">
      <c r="L946" s="2">
        <v>134.5</v>
      </c>
      <c r="M946" s="2">
        <v>0.847</v>
      </c>
      <c r="N946" s="2">
        <v>0.66045</v>
      </c>
      <c r="O946" s="2">
        <v>0.5096</v>
      </c>
      <c r="P946" s="132">
        <v>0.5375</v>
      </c>
      <c r="Q946" s="2">
        <v>0.5623</v>
      </c>
      <c r="R946" s="2">
        <v>0.7834</v>
      </c>
      <c r="S946" s="2">
        <v>0.53595</v>
      </c>
      <c r="T946" s="2">
        <v>0.66045</v>
      </c>
      <c r="U946" s="2">
        <v>0.847</v>
      </c>
    </row>
    <row r="947" spans="12:21" ht="12.75">
      <c r="L947" s="2">
        <v>134.6</v>
      </c>
      <c r="M947" s="2">
        <v>0.8466</v>
      </c>
      <c r="N947" s="2">
        <v>0.66035</v>
      </c>
      <c r="O947" s="2">
        <v>0.5095</v>
      </c>
      <c r="P947" s="132">
        <v>0.5374</v>
      </c>
      <c r="Q947" s="2">
        <v>0.5622</v>
      </c>
      <c r="R947" s="2">
        <v>0.7833</v>
      </c>
      <c r="S947" s="2">
        <v>0.5358499999999999</v>
      </c>
      <c r="T947" s="2">
        <v>0.66035</v>
      </c>
      <c r="U947" s="2">
        <v>0.8466</v>
      </c>
    </row>
    <row r="948" spans="12:21" ht="12.75">
      <c r="L948" s="2">
        <v>134.7</v>
      </c>
      <c r="M948" s="2">
        <v>0.8462</v>
      </c>
      <c r="N948" s="2">
        <v>0.66025</v>
      </c>
      <c r="O948" s="2">
        <v>0.5094</v>
      </c>
      <c r="P948" s="132">
        <v>0.5373</v>
      </c>
      <c r="Q948" s="2">
        <v>0.5622</v>
      </c>
      <c r="R948" s="2">
        <v>0.7832</v>
      </c>
      <c r="S948" s="2">
        <v>0.5358</v>
      </c>
      <c r="T948" s="2">
        <v>0.66025</v>
      </c>
      <c r="U948" s="2">
        <v>0.8462</v>
      </c>
    </row>
    <row r="949" spans="12:21" ht="12.75">
      <c r="L949" s="2">
        <v>134.8</v>
      </c>
      <c r="M949" s="2">
        <v>0.846</v>
      </c>
      <c r="N949" s="2">
        <v>0.6601</v>
      </c>
      <c r="O949" s="2">
        <v>0.5092</v>
      </c>
      <c r="P949" s="132">
        <v>0.5371</v>
      </c>
      <c r="Q949" s="2">
        <v>0.5621</v>
      </c>
      <c r="R949" s="2">
        <v>0.7831</v>
      </c>
      <c r="S949" s="2">
        <v>0.53565</v>
      </c>
      <c r="T949" s="2">
        <v>0.6601</v>
      </c>
      <c r="U949" s="2">
        <v>0.846</v>
      </c>
    </row>
    <row r="950" spans="12:21" ht="12.75">
      <c r="L950" s="2">
        <v>134.9</v>
      </c>
      <c r="M950" s="2">
        <v>0.846</v>
      </c>
      <c r="N950" s="2">
        <v>0.66</v>
      </c>
      <c r="O950" s="2">
        <v>0.5103</v>
      </c>
      <c r="P950" s="132">
        <v>0.537</v>
      </c>
      <c r="Q950" s="2">
        <v>0.562</v>
      </c>
      <c r="R950" s="2">
        <v>0.783</v>
      </c>
      <c r="S950" s="2">
        <v>0.53615</v>
      </c>
      <c r="T950" s="2">
        <v>0.66</v>
      </c>
      <c r="U950" s="2">
        <v>0.846</v>
      </c>
    </row>
    <row r="951" spans="12:21" ht="12.75">
      <c r="L951" s="2">
        <v>135</v>
      </c>
      <c r="M951" s="2">
        <v>0.846</v>
      </c>
      <c r="N951" s="2">
        <v>0.6599</v>
      </c>
      <c r="O951" s="2">
        <v>0.509</v>
      </c>
      <c r="P951" s="132">
        <v>0.5369</v>
      </c>
      <c r="Q951" s="2">
        <v>0.562</v>
      </c>
      <c r="R951" s="2">
        <v>0.7829</v>
      </c>
      <c r="S951" s="2">
        <v>0.5355000000000001</v>
      </c>
      <c r="T951" s="2">
        <v>0.6599</v>
      </c>
      <c r="U951" s="2">
        <v>0.846</v>
      </c>
    </row>
    <row r="952" spans="12:21" ht="12.75">
      <c r="L952" s="2">
        <v>135.1</v>
      </c>
      <c r="M952" s="2">
        <v>0.846</v>
      </c>
      <c r="N952" s="2">
        <v>0.6598</v>
      </c>
      <c r="O952" s="2">
        <v>0.5089</v>
      </c>
      <c r="P952" s="132">
        <v>0.5368</v>
      </c>
      <c r="Q952" s="2">
        <v>0.5619</v>
      </c>
      <c r="R952" s="2">
        <v>0.7828</v>
      </c>
      <c r="S952" s="2">
        <v>0.5354</v>
      </c>
      <c r="T952" s="2">
        <v>0.6598</v>
      </c>
      <c r="U952" s="2">
        <v>0.846</v>
      </c>
    </row>
    <row r="953" spans="12:21" ht="12.75">
      <c r="L953" s="2">
        <v>135.2</v>
      </c>
      <c r="M953" s="2">
        <v>0.846</v>
      </c>
      <c r="N953" s="2">
        <v>0.65965</v>
      </c>
      <c r="O953" s="2">
        <v>0.5088</v>
      </c>
      <c r="P953" s="132">
        <v>0.5366</v>
      </c>
      <c r="Q953" s="2">
        <v>0.5618</v>
      </c>
      <c r="R953" s="2">
        <v>0.7827</v>
      </c>
      <c r="S953" s="2">
        <v>0.5353</v>
      </c>
      <c r="T953" s="2">
        <v>0.65965</v>
      </c>
      <c r="U953" s="2">
        <v>0.846</v>
      </c>
    </row>
    <row r="954" spans="12:21" ht="12.75">
      <c r="L954" s="2">
        <v>135.3</v>
      </c>
      <c r="M954" s="2">
        <v>0.8458</v>
      </c>
      <c r="N954" s="2">
        <v>0.6595</v>
      </c>
      <c r="O954" s="2">
        <v>0.5086</v>
      </c>
      <c r="P954" s="132">
        <v>0.5365</v>
      </c>
      <c r="Q954" s="2">
        <v>0.5618</v>
      </c>
      <c r="R954" s="2">
        <v>0.7825</v>
      </c>
      <c r="S954" s="2">
        <v>0.5352</v>
      </c>
      <c r="T954" s="2">
        <v>0.6595</v>
      </c>
      <c r="U954" s="2">
        <v>0.8458</v>
      </c>
    </row>
    <row r="955" spans="12:21" ht="12.75">
      <c r="L955" s="2">
        <v>135.4</v>
      </c>
      <c r="M955" s="2">
        <v>0.8453999999999999</v>
      </c>
      <c r="N955" s="2">
        <v>0.6594</v>
      </c>
      <c r="O955" s="2">
        <v>0.5085</v>
      </c>
      <c r="P955" s="132">
        <v>0.5364</v>
      </c>
      <c r="Q955" s="2">
        <v>0.5617</v>
      </c>
      <c r="R955" s="2">
        <v>0.7824</v>
      </c>
      <c r="S955" s="2">
        <v>0.5350999999999999</v>
      </c>
      <c r="T955" s="2">
        <v>0.6594</v>
      </c>
      <c r="U955" s="2">
        <v>0.8453999999999999</v>
      </c>
    </row>
    <row r="956" spans="12:21" ht="12.75">
      <c r="L956" s="2">
        <v>135.5</v>
      </c>
      <c r="M956" s="2">
        <v>0.845</v>
      </c>
      <c r="N956" s="2">
        <v>0.6593</v>
      </c>
      <c r="O956" s="2">
        <v>0.5084</v>
      </c>
      <c r="P956" s="132">
        <v>0.5363</v>
      </c>
      <c r="Q956" s="2">
        <v>0.5616</v>
      </c>
      <c r="R956" s="2">
        <v>0.7823</v>
      </c>
      <c r="S956" s="2">
        <v>0.535</v>
      </c>
      <c r="T956" s="2">
        <v>0.6593</v>
      </c>
      <c r="U956" s="2">
        <v>0.845</v>
      </c>
    </row>
    <row r="957" spans="12:21" ht="12.75">
      <c r="L957" s="2">
        <v>135.6</v>
      </c>
      <c r="M957" s="2">
        <v>0.845</v>
      </c>
      <c r="N957" s="2">
        <v>0.65915</v>
      </c>
      <c r="O957" s="2">
        <v>0.5083</v>
      </c>
      <c r="P957" s="132">
        <v>0.5361</v>
      </c>
      <c r="Q957" s="2">
        <v>0.5616</v>
      </c>
      <c r="R957" s="2">
        <v>0.7822</v>
      </c>
      <c r="S957" s="2">
        <v>0.53495</v>
      </c>
      <c r="T957" s="2">
        <v>0.65915</v>
      </c>
      <c r="U957" s="2">
        <v>0.845</v>
      </c>
    </row>
    <row r="958" spans="12:21" ht="12.75">
      <c r="L958" s="2">
        <v>135.7</v>
      </c>
      <c r="M958" s="2">
        <v>0.845</v>
      </c>
      <c r="N958" s="2">
        <v>0.65905</v>
      </c>
      <c r="O958" s="2">
        <v>0.5082</v>
      </c>
      <c r="P958" s="132">
        <v>0.536</v>
      </c>
      <c r="Q958" s="2">
        <v>0.5615</v>
      </c>
      <c r="R958" s="2">
        <v>0.7821</v>
      </c>
      <c r="S958" s="2">
        <v>0.53485</v>
      </c>
      <c r="T958" s="2">
        <v>0.65905</v>
      </c>
      <c r="U958" s="2">
        <v>0.845</v>
      </c>
    </row>
    <row r="959" spans="12:21" ht="12.75">
      <c r="L959" s="2">
        <v>135.8</v>
      </c>
      <c r="M959" s="2">
        <v>0.845</v>
      </c>
      <c r="N959" s="2">
        <v>0.65895</v>
      </c>
      <c r="O959" s="2">
        <v>0.508</v>
      </c>
      <c r="P959" s="132">
        <v>0.5359</v>
      </c>
      <c r="Q959" s="2">
        <v>0.5614</v>
      </c>
      <c r="R959" s="2">
        <v>0.782</v>
      </c>
      <c r="S959" s="2">
        <v>0.5347</v>
      </c>
      <c r="T959" s="2">
        <v>0.65895</v>
      </c>
      <c r="U959" s="2">
        <v>0.845</v>
      </c>
    </row>
    <row r="960" spans="12:21" ht="12.75">
      <c r="L960" s="2">
        <v>135.9</v>
      </c>
      <c r="M960" s="2">
        <v>0.845</v>
      </c>
      <c r="N960" s="2">
        <v>0.65885</v>
      </c>
      <c r="O960" s="2">
        <v>0.5091</v>
      </c>
      <c r="P960" s="132">
        <v>0.5358</v>
      </c>
      <c r="Q960" s="2">
        <v>0.5614</v>
      </c>
      <c r="R960" s="2">
        <v>0.7819</v>
      </c>
      <c r="S960" s="2">
        <v>0.53525</v>
      </c>
      <c r="T960" s="2">
        <v>0.65885</v>
      </c>
      <c r="U960" s="2">
        <v>0.845</v>
      </c>
    </row>
    <row r="961" spans="12:21" ht="12.75">
      <c r="L961" s="2">
        <v>136</v>
      </c>
      <c r="M961" s="2">
        <v>0.845</v>
      </c>
      <c r="N961" s="2">
        <v>0.65875</v>
      </c>
      <c r="O961" s="2">
        <v>0.5078</v>
      </c>
      <c r="P961" s="132">
        <v>0.5356999999999998</v>
      </c>
      <c r="Q961" s="2">
        <v>0.5613</v>
      </c>
      <c r="R961" s="2">
        <v>0.7818</v>
      </c>
      <c r="S961" s="2">
        <v>0.5345500000000001</v>
      </c>
      <c r="T961" s="2">
        <v>0.65875</v>
      </c>
      <c r="U961" s="2">
        <v>0.845</v>
      </c>
    </row>
    <row r="962" spans="12:21" ht="12.75">
      <c r="L962" s="2">
        <v>136.1</v>
      </c>
      <c r="M962" s="2">
        <v>0.845</v>
      </c>
      <c r="N962" s="2">
        <v>0.6586</v>
      </c>
      <c r="O962" s="2">
        <v>0.5077</v>
      </c>
      <c r="P962" s="132">
        <v>0.5355</v>
      </c>
      <c r="Q962" s="2">
        <v>0.5612</v>
      </c>
      <c r="R962" s="2">
        <v>0.7817</v>
      </c>
      <c r="S962" s="2">
        <v>0.5344500000000001</v>
      </c>
      <c r="T962" s="2">
        <v>0.6586</v>
      </c>
      <c r="U962" s="2">
        <v>0.845</v>
      </c>
    </row>
    <row r="963" spans="12:21" ht="12.75">
      <c r="L963" s="2">
        <v>136.2</v>
      </c>
      <c r="M963" s="2">
        <v>0.845</v>
      </c>
      <c r="N963" s="2">
        <v>0.6585</v>
      </c>
      <c r="O963" s="2">
        <v>0.5076</v>
      </c>
      <c r="P963" s="132">
        <v>0.5354</v>
      </c>
      <c r="Q963" s="2">
        <v>0.5612</v>
      </c>
      <c r="R963" s="2">
        <v>0.7816</v>
      </c>
      <c r="S963" s="2">
        <v>0.5344</v>
      </c>
      <c r="T963" s="2">
        <v>0.6585</v>
      </c>
      <c r="U963" s="2">
        <v>0.845</v>
      </c>
    </row>
    <row r="964" spans="12:21" ht="12.75">
      <c r="L964" s="2">
        <v>136.3</v>
      </c>
      <c r="M964" s="2">
        <v>0.8448</v>
      </c>
      <c r="N964" s="2">
        <v>0.6584</v>
      </c>
      <c r="O964" s="2">
        <v>0.5075</v>
      </c>
      <c r="P964" s="132">
        <v>0.5353</v>
      </c>
      <c r="Q964" s="2">
        <v>0.5611</v>
      </c>
      <c r="R964" s="2">
        <v>0.7815</v>
      </c>
      <c r="S964" s="2">
        <v>0.5343</v>
      </c>
      <c r="T964" s="2">
        <v>0.6584</v>
      </c>
      <c r="U964" s="2">
        <v>0.8448</v>
      </c>
    </row>
    <row r="965" spans="12:21" ht="12.75">
      <c r="L965" s="2">
        <v>136.4</v>
      </c>
      <c r="M965" s="2">
        <v>0.8443999999999999</v>
      </c>
      <c r="N965" s="2">
        <v>0.6583</v>
      </c>
      <c r="O965" s="2">
        <v>0.5073</v>
      </c>
      <c r="P965" s="132">
        <v>0.5352</v>
      </c>
      <c r="Q965" s="2">
        <v>0.561</v>
      </c>
      <c r="R965" s="2">
        <v>0.7814</v>
      </c>
      <c r="S965" s="2">
        <v>0.53415</v>
      </c>
      <c r="T965" s="2">
        <v>0.6583</v>
      </c>
      <c r="U965" s="2">
        <v>0.8443999999999999</v>
      </c>
    </row>
    <row r="966" spans="12:21" ht="12.75">
      <c r="L966" s="2">
        <v>136.5</v>
      </c>
      <c r="M966" s="2">
        <v>0.844</v>
      </c>
      <c r="N966" s="2">
        <v>0.65815</v>
      </c>
      <c r="O966" s="2">
        <v>0.5072</v>
      </c>
      <c r="P966" s="132">
        <v>0.535</v>
      </c>
      <c r="Q966" s="2">
        <v>0.561</v>
      </c>
      <c r="R966" s="2">
        <v>0.7813</v>
      </c>
      <c r="S966" s="2">
        <v>0.5341</v>
      </c>
      <c r="T966" s="2">
        <v>0.65815</v>
      </c>
      <c r="U966" s="2">
        <v>0.844</v>
      </c>
    </row>
    <row r="967" spans="12:21" ht="12.75">
      <c r="L967" s="2">
        <v>136.6</v>
      </c>
      <c r="M967" s="2">
        <v>0.844</v>
      </c>
      <c r="N967" s="2">
        <v>0.65805</v>
      </c>
      <c r="O967" s="2">
        <v>0.5071</v>
      </c>
      <c r="P967" s="132">
        <v>0.5349</v>
      </c>
      <c r="Q967" s="2">
        <v>0.5609</v>
      </c>
      <c r="R967" s="2">
        <v>0.7812</v>
      </c>
      <c r="S967" s="2">
        <v>0.534</v>
      </c>
      <c r="T967" s="2">
        <v>0.65805</v>
      </c>
      <c r="U967" s="2">
        <v>0.844</v>
      </c>
    </row>
    <row r="968" spans="12:21" ht="12.75">
      <c r="L968" s="2">
        <v>136.7</v>
      </c>
      <c r="M968" s="2">
        <v>0.844</v>
      </c>
      <c r="N968" s="2">
        <v>0.65795</v>
      </c>
      <c r="O968" s="2">
        <v>0.507</v>
      </c>
      <c r="P968" s="132">
        <v>0.5348</v>
      </c>
      <c r="Q968" s="2">
        <v>0.5609</v>
      </c>
      <c r="R968" s="2">
        <v>0.7811</v>
      </c>
      <c r="S968" s="2">
        <v>0.5339499999999999</v>
      </c>
      <c r="T968" s="2">
        <v>0.65795</v>
      </c>
      <c r="U968" s="2">
        <v>0.844</v>
      </c>
    </row>
    <row r="969" spans="12:21" ht="12.75">
      <c r="L969" s="2">
        <v>136.8</v>
      </c>
      <c r="M969" s="2">
        <v>0.844</v>
      </c>
      <c r="N969" s="2">
        <v>0.6578</v>
      </c>
      <c r="O969" s="2">
        <v>0.5069</v>
      </c>
      <c r="P969" s="132">
        <v>0.5347000000000001</v>
      </c>
      <c r="Q969" s="2">
        <v>0.5608</v>
      </c>
      <c r="R969" s="2">
        <v>0.7809</v>
      </c>
      <c r="S969" s="2">
        <v>0.5338499999999999</v>
      </c>
      <c r="T969" s="2">
        <v>0.6578</v>
      </c>
      <c r="U969" s="2">
        <v>0.844</v>
      </c>
    </row>
    <row r="970" spans="12:21" ht="12.75">
      <c r="L970" s="2">
        <v>136.9</v>
      </c>
      <c r="M970" s="2">
        <v>0.844</v>
      </c>
      <c r="N970" s="2">
        <v>0.6577</v>
      </c>
      <c r="O970" s="2">
        <v>0.5079</v>
      </c>
      <c r="P970" s="132">
        <v>0.5345999999999999</v>
      </c>
      <c r="Q970" s="2">
        <v>0.5607</v>
      </c>
      <c r="R970" s="2">
        <v>0.7808</v>
      </c>
      <c r="S970" s="2">
        <v>0.5343</v>
      </c>
      <c r="T970" s="2">
        <v>0.6577</v>
      </c>
      <c r="U970" s="2">
        <v>0.844</v>
      </c>
    </row>
    <row r="971" spans="12:21" ht="12.75">
      <c r="L971" s="2">
        <v>137</v>
      </c>
      <c r="M971" s="2">
        <v>0.844</v>
      </c>
      <c r="N971" s="2">
        <v>0.65755</v>
      </c>
      <c r="O971" s="2">
        <v>0.5067</v>
      </c>
      <c r="P971" s="132">
        <v>0.5344</v>
      </c>
      <c r="Q971" s="2">
        <v>0.5607</v>
      </c>
      <c r="R971" s="2">
        <v>0.7807</v>
      </c>
      <c r="S971" s="2">
        <v>0.5337000000000001</v>
      </c>
      <c r="T971" s="2">
        <v>0.65755</v>
      </c>
      <c r="U971" s="2">
        <v>0.844</v>
      </c>
    </row>
    <row r="972" spans="12:21" ht="12.75">
      <c r="L972" s="2">
        <v>137.1</v>
      </c>
      <c r="M972" s="2">
        <v>0.8436</v>
      </c>
      <c r="N972" s="2">
        <v>0.65745</v>
      </c>
      <c r="O972" s="2">
        <v>0.5066</v>
      </c>
      <c r="P972" s="132">
        <v>0.5343</v>
      </c>
      <c r="Q972" s="2">
        <v>0.5606</v>
      </c>
      <c r="R972" s="2">
        <v>0.7806</v>
      </c>
      <c r="S972" s="2">
        <v>0.5336000000000001</v>
      </c>
      <c r="T972" s="2">
        <v>0.65745</v>
      </c>
      <c r="U972" s="2">
        <v>0.8436</v>
      </c>
    </row>
    <row r="973" spans="12:21" ht="12.75">
      <c r="L973" s="2">
        <v>137.2</v>
      </c>
      <c r="M973" s="2">
        <v>0.8432</v>
      </c>
      <c r="N973" s="2">
        <v>0.65735</v>
      </c>
      <c r="O973" s="2">
        <v>0.5065</v>
      </c>
      <c r="P973" s="132">
        <v>0.5342</v>
      </c>
      <c r="Q973" s="2">
        <v>0.5605</v>
      </c>
      <c r="R973" s="2">
        <v>0.7805</v>
      </c>
      <c r="S973" s="2">
        <v>0.5335</v>
      </c>
      <c r="T973" s="2">
        <v>0.65735</v>
      </c>
      <c r="U973" s="2">
        <v>0.8432</v>
      </c>
    </row>
    <row r="974" spans="12:21" ht="12.75">
      <c r="L974" s="2">
        <v>137.3</v>
      </c>
      <c r="M974" s="2">
        <v>0.843</v>
      </c>
      <c r="N974" s="2">
        <v>0.65725</v>
      </c>
      <c r="O974" s="2">
        <v>0.5064</v>
      </c>
      <c r="P974" s="132">
        <v>0.5341</v>
      </c>
      <c r="Q974" s="2">
        <v>0.5605</v>
      </c>
      <c r="R974" s="2">
        <v>0.7804</v>
      </c>
      <c r="S974" s="2">
        <v>0.53345</v>
      </c>
      <c r="T974" s="2">
        <v>0.65725</v>
      </c>
      <c r="U974" s="2">
        <v>0.843</v>
      </c>
    </row>
    <row r="975" spans="12:21" ht="12.75">
      <c r="L975" s="2">
        <v>137.4</v>
      </c>
      <c r="M975" s="2">
        <v>0.843</v>
      </c>
      <c r="N975" s="2">
        <v>0.6571</v>
      </c>
      <c r="O975" s="2">
        <v>0.5062</v>
      </c>
      <c r="P975" s="132">
        <v>0.5339</v>
      </c>
      <c r="Q975" s="2">
        <v>0.5604</v>
      </c>
      <c r="R975" s="2">
        <v>0.7803</v>
      </c>
      <c r="S975" s="2">
        <v>0.5333</v>
      </c>
      <c r="T975" s="2">
        <v>0.6571</v>
      </c>
      <c r="U975" s="2">
        <v>0.843</v>
      </c>
    </row>
    <row r="976" spans="12:21" ht="12.75">
      <c r="L976" s="2">
        <v>137.5</v>
      </c>
      <c r="M976" s="2">
        <v>0.843</v>
      </c>
      <c r="N976" s="2">
        <v>0.657</v>
      </c>
      <c r="O976" s="2">
        <v>0.5061</v>
      </c>
      <c r="P976" s="132">
        <v>0.5338</v>
      </c>
      <c r="Q976" s="2">
        <v>0.5603</v>
      </c>
      <c r="R976" s="2">
        <v>0.7802</v>
      </c>
      <c r="S976" s="2">
        <v>0.5332</v>
      </c>
      <c r="T976" s="2">
        <v>0.657</v>
      </c>
      <c r="U976" s="2">
        <v>0.843</v>
      </c>
    </row>
    <row r="977" spans="12:21" ht="12.75">
      <c r="L977" s="2">
        <v>137.6</v>
      </c>
      <c r="M977" s="2">
        <v>0.843</v>
      </c>
      <c r="N977" s="2">
        <v>0.6569</v>
      </c>
      <c r="O977" s="2">
        <v>0.506</v>
      </c>
      <c r="P977" s="132">
        <v>0.5337000000000001</v>
      </c>
      <c r="Q977" s="2">
        <v>0.5603</v>
      </c>
      <c r="R977" s="2">
        <v>0.7801</v>
      </c>
      <c r="S977" s="2">
        <v>0.53315</v>
      </c>
      <c r="T977" s="2">
        <v>0.6569</v>
      </c>
      <c r="U977" s="2">
        <v>0.843</v>
      </c>
    </row>
    <row r="978" spans="12:21" ht="12.75">
      <c r="L978" s="2">
        <v>137.7</v>
      </c>
      <c r="M978" s="2">
        <v>0.843</v>
      </c>
      <c r="N978" s="2">
        <v>0.6568</v>
      </c>
      <c r="O978" s="2">
        <v>0.5059</v>
      </c>
      <c r="P978" s="132">
        <v>0.5336000000000001</v>
      </c>
      <c r="Q978" s="2">
        <v>0.5602</v>
      </c>
      <c r="R978" s="2">
        <v>0.78</v>
      </c>
      <c r="S978" s="2">
        <v>0.53305</v>
      </c>
      <c r="T978" s="2">
        <v>0.6568</v>
      </c>
      <c r="U978" s="2">
        <v>0.843</v>
      </c>
    </row>
    <row r="979" spans="12:21" ht="12.75">
      <c r="L979" s="2">
        <v>137.8</v>
      </c>
      <c r="M979" s="2">
        <v>0.8428</v>
      </c>
      <c r="N979" s="2">
        <v>0.6567</v>
      </c>
      <c r="O979" s="2">
        <v>0.5058</v>
      </c>
      <c r="P979" s="132">
        <v>0.5334999999999999</v>
      </c>
      <c r="Q979" s="2">
        <v>0.5602</v>
      </c>
      <c r="R979" s="2">
        <v>0.7799</v>
      </c>
      <c r="S979" s="2">
        <v>0.533</v>
      </c>
      <c r="T979" s="2">
        <v>0.6567</v>
      </c>
      <c r="U979" s="2">
        <v>0.8428</v>
      </c>
    </row>
    <row r="980" spans="12:21" ht="12.75">
      <c r="L980" s="2">
        <v>137.9</v>
      </c>
      <c r="M980" s="2">
        <v>0.8423999999999999</v>
      </c>
      <c r="N980" s="2">
        <v>0.65655</v>
      </c>
      <c r="O980" s="2">
        <v>0.5068</v>
      </c>
      <c r="P980" s="132">
        <v>0.5332999999999999</v>
      </c>
      <c r="Q980" s="2">
        <v>0.5601</v>
      </c>
      <c r="R980" s="2">
        <v>0.7798</v>
      </c>
      <c r="S980" s="2">
        <v>0.53345</v>
      </c>
      <c r="T980" s="2">
        <v>0.65655</v>
      </c>
      <c r="U980" s="2">
        <v>0.8423999999999999</v>
      </c>
    </row>
    <row r="981" spans="12:21" ht="12.75">
      <c r="L981" s="2">
        <v>138</v>
      </c>
      <c r="M981" s="2">
        <v>0.842</v>
      </c>
      <c r="N981" s="2">
        <v>0.65645</v>
      </c>
      <c r="O981" s="2">
        <v>0.5056</v>
      </c>
      <c r="P981" s="132">
        <v>0.5332</v>
      </c>
      <c r="Q981" s="2">
        <v>0.56</v>
      </c>
      <c r="R981" s="2">
        <v>0.7797</v>
      </c>
      <c r="S981" s="2">
        <v>0.5328</v>
      </c>
      <c r="T981" s="2">
        <v>0.65645</v>
      </c>
      <c r="U981" s="2">
        <v>0.842</v>
      </c>
    </row>
    <row r="982" spans="12:21" ht="12.75">
      <c r="L982" s="2">
        <v>138.1</v>
      </c>
      <c r="M982" s="2">
        <v>0.842</v>
      </c>
      <c r="N982" s="2">
        <v>0.65635</v>
      </c>
      <c r="O982" s="2">
        <v>0.5055</v>
      </c>
      <c r="P982" s="132">
        <v>0.5331</v>
      </c>
      <c r="Q982" s="2">
        <v>0.56</v>
      </c>
      <c r="R982" s="2">
        <v>0.7796</v>
      </c>
      <c r="S982" s="2">
        <v>0.5327500000000001</v>
      </c>
      <c r="T982" s="2">
        <v>0.65635</v>
      </c>
      <c r="U982" s="2">
        <v>0.842</v>
      </c>
    </row>
    <row r="983" spans="12:21" ht="12.75">
      <c r="L983" s="2">
        <v>138.2</v>
      </c>
      <c r="M983" s="2">
        <v>0.842</v>
      </c>
      <c r="N983" s="2">
        <v>0.65625</v>
      </c>
      <c r="O983" s="2">
        <v>0.5054</v>
      </c>
      <c r="P983" s="132">
        <v>0.533</v>
      </c>
      <c r="Q983" s="2">
        <v>0.5599</v>
      </c>
      <c r="R983" s="2">
        <v>0.7795</v>
      </c>
      <c r="S983" s="2">
        <v>0.53265</v>
      </c>
      <c r="T983" s="2">
        <v>0.65625</v>
      </c>
      <c r="U983" s="2">
        <v>0.842</v>
      </c>
    </row>
    <row r="984" spans="12:21" ht="12.75">
      <c r="L984" s="2">
        <v>138.3</v>
      </c>
      <c r="M984" s="2">
        <v>0.842</v>
      </c>
      <c r="N984" s="2">
        <v>0.6561</v>
      </c>
      <c r="O984" s="2">
        <v>0.5053</v>
      </c>
      <c r="P984" s="132">
        <v>0.5328</v>
      </c>
      <c r="Q984" s="2">
        <v>0.5598</v>
      </c>
      <c r="R984" s="2">
        <v>0.7794</v>
      </c>
      <c r="S984" s="2">
        <v>0.53255</v>
      </c>
      <c r="T984" s="2">
        <v>0.6561</v>
      </c>
      <c r="U984" s="2">
        <v>0.842</v>
      </c>
    </row>
    <row r="985" spans="12:21" ht="12.75">
      <c r="L985" s="2">
        <v>138.4</v>
      </c>
      <c r="M985" s="2">
        <v>0.842</v>
      </c>
      <c r="N985" s="2">
        <v>0.656</v>
      </c>
      <c r="O985" s="2">
        <v>0.5051</v>
      </c>
      <c r="P985" s="132">
        <v>0.5327000000000001</v>
      </c>
      <c r="Q985" s="2">
        <v>0.5598</v>
      </c>
      <c r="R985" s="2">
        <v>0.7793</v>
      </c>
      <c r="S985" s="2">
        <v>0.53245</v>
      </c>
      <c r="T985" s="2">
        <v>0.656</v>
      </c>
      <c r="U985" s="2">
        <v>0.842</v>
      </c>
    </row>
    <row r="986" spans="12:21" ht="12.75">
      <c r="L986" s="2">
        <v>138.5</v>
      </c>
      <c r="M986" s="2">
        <v>0.842</v>
      </c>
      <c r="N986" s="2">
        <v>0.6559</v>
      </c>
      <c r="O986" s="2">
        <v>0.505</v>
      </c>
      <c r="P986" s="132">
        <v>0.5326000000000001</v>
      </c>
      <c r="Q986" s="2">
        <v>0.5597</v>
      </c>
      <c r="R986" s="2">
        <v>0.7792</v>
      </c>
      <c r="S986" s="2">
        <v>0.53235</v>
      </c>
      <c r="T986" s="2">
        <v>0.6559</v>
      </c>
      <c r="U986" s="2">
        <v>0.842</v>
      </c>
    </row>
    <row r="987" spans="12:21" ht="12.75">
      <c r="L987" s="2">
        <v>138.6</v>
      </c>
      <c r="M987" s="2">
        <v>0.842</v>
      </c>
      <c r="N987" s="2">
        <v>0.6558</v>
      </c>
      <c r="O987" s="2">
        <v>0.5049</v>
      </c>
      <c r="P987" s="132">
        <v>0.5325</v>
      </c>
      <c r="Q987" s="2">
        <v>0.5597</v>
      </c>
      <c r="R987" s="2">
        <v>0.7791</v>
      </c>
      <c r="S987" s="2">
        <v>0.5323</v>
      </c>
      <c r="T987" s="2">
        <v>0.6558</v>
      </c>
      <c r="U987" s="2">
        <v>0.842</v>
      </c>
    </row>
    <row r="988" spans="12:21" ht="12.75">
      <c r="L988" s="2">
        <v>138.7</v>
      </c>
      <c r="M988" s="2">
        <v>0.842</v>
      </c>
      <c r="N988" s="2">
        <v>0.6557</v>
      </c>
      <c r="O988" s="2">
        <v>0.5048</v>
      </c>
      <c r="P988" s="132">
        <v>0.5323999999999999</v>
      </c>
      <c r="Q988" s="2">
        <v>0.5596</v>
      </c>
      <c r="R988" s="2">
        <v>0.779</v>
      </c>
      <c r="S988" s="2">
        <v>0.5322</v>
      </c>
      <c r="T988" s="2">
        <v>0.6557</v>
      </c>
      <c r="U988" s="2">
        <v>0.842</v>
      </c>
    </row>
    <row r="989" spans="12:21" ht="12.75">
      <c r="L989" s="2">
        <v>138.8</v>
      </c>
      <c r="M989" s="2">
        <v>0.8418</v>
      </c>
      <c r="N989" s="2">
        <v>0.65555</v>
      </c>
      <c r="O989" s="2">
        <v>0.5047</v>
      </c>
      <c r="P989" s="132">
        <v>0.5321999999999999</v>
      </c>
      <c r="Q989" s="2">
        <v>0.5595</v>
      </c>
      <c r="R989" s="2">
        <v>0.7789</v>
      </c>
      <c r="S989" s="2">
        <v>0.5321</v>
      </c>
      <c r="T989" s="2">
        <v>0.65555</v>
      </c>
      <c r="U989" s="2">
        <v>0.8418</v>
      </c>
    </row>
    <row r="990" spans="12:21" ht="12.75">
      <c r="L990" s="2">
        <v>138.9</v>
      </c>
      <c r="M990" s="2">
        <v>0.8413999999999999</v>
      </c>
      <c r="N990" s="2">
        <v>0.6554</v>
      </c>
      <c r="O990" s="2">
        <v>0.5057</v>
      </c>
      <c r="P990" s="132">
        <v>0.5321</v>
      </c>
      <c r="Q990" s="2">
        <v>0.5595</v>
      </c>
      <c r="R990" s="2">
        <v>0.7787</v>
      </c>
      <c r="S990" s="2">
        <v>0.5326</v>
      </c>
      <c r="T990" s="2">
        <v>0.6554</v>
      </c>
      <c r="U990" s="2">
        <v>0.8413999999999999</v>
      </c>
    </row>
    <row r="991" spans="12:21" ht="12.75">
      <c r="L991" s="2">
        <v>139</v>
      </c>
      <c r="M991" s="2">
        <v>0.841</v>
      </c>
      <c r="N991" s="2">
        <v>0.6553</v>
      </c>
      <c r="O991" s="2">
        <v>0.5045</v>
      </c>
      <c r="P991" s="132">
        <v>0.532</v>
      </c>
      <c r="Q991" s="2">
        <v>0.5594</v>
      </c>
      <c r="R991" s="2">
        <v>0.7786</v>
      </c>
      <c r="S991" s="2">
        <v>0.5319499999999999</v>
      </c>
      <c r="T991" s="2">
        <v>0.6553</v>
      </c>
      <c r="U991" s="2">
        <v>0.841</v>
      </c>
    </row>
    <row r="992" spans="12:21" ht="12.75">
      <c r="L992" s="2">
        <v>139.1</v>
      </c>
      <c r="M992" s="2">
        <v>0.841</v>
      </c>
      <c r="N992" s="2">
        <v>0.6552</v>
      </c>
      <c r="O992" s="2">
        <v>0.5044</v>
      </c>
      <c r="P992" s="132">
        <v>0.5319</v>
      </c>
      <c r="Q992" s="2">
        <v>0.5593</v>
      </c>
      <c r="R992" s="2">
        <v>0.7785</v>
      </c>
      <c r="S992" s="2">
        <v>0.5318499999999999</v>
      </c>
      <c r="T992" s="2">
        <v>0.6552</v>
      </c>
      <c r="U992" s="2">
        <v>0.841</v>
      </c>
    </row>
    <row r="993" spans="12:21" ht="12.75">
      <c r="L993" s="2">
        <v>139.2</v>
      </c>
      <c r="M993" s="2">
        <v>0.841</v>
      </c>
      <c r="N993" s="2">
        <v>0.6551</v>
      </c>
      <c r="O993" s="2">
        <v>0.5043</v>
      </c>
      <c r="P993" s="132">
        <v>0.5318</v>
      </c>
      <c r="Q993" s="2">
        <v>0.5593</v>
      </c>
      <c r="R993" s="2">
        <v>0.7784</v>
      </c>
      <c r="S993" s="2">
        <v>0.5318</v>
      </c>
      <c r="T993" s="2">
        <v>0.6551</v>
      </c>
      <c r="U993" s="2">
        <v>0.841</v>
      </c>
    </row>
    <row r="994" spans="12:21" ht="12.75">
      <c r="L994" s="2">
        <v>139.3</v>
      </c>
      <c r="M994" s="2">
        <v>0.841</v>
      </c>
      <c r="N994" s="2">
        <v>0.65495</v>
      </c>
      <c r="O994" s="2">
        <v>0.5042</v>
      </c>
      <c r="P994" s="132">
        <v>0.5316000000000001</v>
      </c>
      <c r="Q994" s="2">
        <v>0.5592</v>
      </c>
      <c r="R994" s="2">
        <v>0.7783</v>
      </c>
      <c r="S994" s="2">
        <v>0.5317000000000001</v>
      </c>
      <c r="T994" s="2">
        <v>0.65495</v>
      </c>
      <c r="U994" s="2">
        <v>0.841</v>
      </c>
    </row>
    <row r="995" spans="12:21" ht="12.75">
      <c r="L995" s="2">
        <v>139.4</v>
      </c>
      <c r="M995" s="2">
        <v>0.841</v>
      </c>
      <c r="N995" s="2">
        <v>0.65485</v>
      </c>
      <c r="O995" s="2">
        <v>0.504</v>
      </c>
      <c r="P995" s="132">
        <v>0.5315000000000001</v>
      </c>
      <c r="Q995" s="2">
        <v>0.5592</v>
      </c>
      <c r="R995" s="2">
        <v>0.7782</v>
      </c>
      <c r="S995" s="2">
        <v>0.5316000000000001</v>
      </c>
      <c r="T995" s="2">
        <v>0.65485</v>
      </c>
      <c r="U995" s="2">
        <v>0.841</v>
      </c>
    </row>
    <row r="996" spans="12:21" ht="12.75">
      <c r="L996" s="2">
        <v>139.5</v>
      </c>
      <c r="M996" s="2">
        <v>0.841</v>
      </c>
      <c r="N996" s="2">
        <v>0.65475</v>
      </c>
      <c r="O996" s="2">
        <v>0.5039</v>
      </c>
      <c r="P996" s="132">
        <v>0.5314000000000001</v>
      </c>
      <c r="Q996" s="2">
        <v>0.5591</v>
      </c>
      <c r="R996" s="2">
        <v>0.7781</v>
      </c>
      <c r="S996" s="2">
        <v>0.5315000000000001</v>
      </c>
      <c r="T996" s="2">
        <v>0.65475</v>
      </c>
      <c r="U996" s="2">
        <v>0.841</v>
      </c>
    </row>
    <row r="997" spans="12:21" ht="12.75">
      <c r="L997" s="2">
        <v>139.6</v>
      </c>
      <c r="M997" s="2">
        <v>0.8406</v>
      </c>
      <c r="N997" s="2">
        <v>0.65465</v>
      </c>
      <c r="O997" s="2">
        <v>0.5038</v>
      </c>
      <c r="P997" s="132">
        <v>0.5312999999999999</v>
      </c>
      <c r="Q997" s="2">
        <v>0.559</v>
      </c>
      <c r="R997" s="2">
        <v>0.778</v>
      </c>
      <c r="S997" s="2">
        <v>0.5314000000000001</v>
      </c>
      <c r="T997" s="2">
        <v>0.65465</v>
      </c>
      <c r="U997" s="2">
        <v>0.8406</v>
      </c>
    </row>
    <row r="998" spans="12:21" ht="12.75">
      <c r="L998" s="2">
        <v>139.7</v>
      </c>
      <c r="M998" s="2">
        <v>0.8402</v>
      </c>
      <c r="N998" s="2">
        <v>0.65455</v>
      </c>
      <c r="O998" s="2">
        <v>0.5037</v>
      </c>
      <c r="P998" s="132">
        <v>0.5311999999999999</v>
      </c>
      <c r="Q998" s="2">
        <v>0.559</v>
      </c>
      <c r="R998" s="2">
        <v>0.7779</v>
      </c>
      <c r="S998" s="2">
        <v>0.53135</v>
      </c>
      <c r="T998" s="2">
        <v>0.65455</v>
      </c>
      <c r="U998" s="2">
        <v>0.8402</v>
      </c>
    </row>
    <row r="999" spans="12:21" ht="12.75">
      <c r="L999" s="2">
        <v>139.8</v>
      </c>
      <c r="M999" s="2">
        <v>0.84</v>
      </c>
      <c r="N999" s="2">
        <v>0.6544</v>
      </c>
      <c r="O999" s="2">
        <v>0.5036</v>
      </c>
      <c r="P999" s="132">
        <v>0.5309999999999999</v>
      </c>
      <c r="Q999" s="2">
        <v>0.5589</v>
      </c>
      <c r="R999" s="2">
        <v>0.7778</v>
      </c>
      <c r="S999" s="2">
        <v>0.53125</v>
      </c>
      <c r="T999" s="2">
        <v>0.6544</v>
      </c>
      <c r="U999" s="2">
        <v>0.84</v>
      </c>
    </row>
    <row r="1000" spans="12:21" ht="12.75">
      <c r="L1000" s="2">
        <v>139.9</v>
      </c>
      <c r="M1000" s="2">
        <v>0.84</v>
      </c>
      <c r="N1000" s="2">
        <v>0.6543</v>
      </c>
      <c r="O1000" s="2">
        <v>0.5046</v>
      </c>
      <c r="P1000" s="132">
        <v>0.5309</v>
      </c>
      <c r="Q1000" s="2">
        <v>0.5589</v>
      </c>
      <c r="R1000" s="2">
        <v>0.7777</v>
      </c>
      <c r="S1000" s="2">
        <v>0.53175</v>
      </c>
      <c r="T1000" s="2">
        <v>0.6543</v>
      </c>
      <c r="U1000" s="2">
        <v>0.84</v>
      </c>
    </row>
    <row r="1001" spans="12:21" ht="12.75">
      <c r="L1001" s="2">
        <v>140</v>
      </c>
      <c r="M1001" s="2">
        <v>0.84</v>
      </c>
      <c r="N1001" s="2">
        <v>0.6542</v>
      </c>
      <c r="O1001" s="2">
        <v>0.5034</v>
      </c>
      <c r="P1001" s="132">
        <v>0.5308</v>
      </c>
      <c r="Q1001" s="2">
        <v>0.5588</v>
      </c>
      <c r="R1001" s="2">
        <v>0.7776</v>
      </c>
      <c r="S1001" s="2">
        <v>0.5310999999999999</v>
      </c>
      <c r="T1001" s="2">
        <v>0.6542</v>
      </c>
      <c r="U1001" s="2">
        <v>0.84</v>
      </c>
    </row>
    <row r="1002" spans="12:21" ht="12.75">
      <c r="L1002" s="2">
        <v>140.1</v>
      </c>
      <c r="M1002" s="2">
        <v>0.84</v>
      </c>
      <c r="N1002" s="2">
        <v>0.65414</v>
      </c>
      <c r="O1002" s="2">
        <v>0.5033</v>
      </c>
      <c r="P1002" s="132">
        <v>0.5307800000000001</v>
      </c>
      <c r="Q1002" s="2">
        <v>0.5587</v>
      </c>
      <c r="R1002" s="2">
        <v>0.7775</v>
      </c>
      <c r="S1002" s="2">
        <v>0.5309999999999999</v>
      </c>
      <c r="T1002" s="2">
        <v>0.65414</v>
      </c>
      <c r="U1002" s="2">
        <v>0.84</v>
      </c>
    </row>
    <row r="1003" spans="12:21" ht="12.75">
      <c r="L1003" s="2">
        <v>140.2</v>
      </c>
      <c r="M1003" s="2">
        <v>0.84</v>
      </c>
      <c r="N1003" s="2">
        <v>0.65404</v>
      </c>
      <c r="O1003" s="2">
        <v>0.5032</v>
      </c>
      <c r="P1003" s="132">
        <v>0.5306799999999999</v>
      </c>
      <c r="Q1003" s="2">
        <v>0.5587</v>
      </c>
      <c r="R1003" s="2">
        <v>0.7774</v>
      </c>
      <c r="S1003" s="2">
        <v>0.53095</v>
      </c>
      <c r="T1003" s="2">
        <v>0.65404</v>
      </c>
      <c r="U1003" s="2">
        <v>0.84</v>
      </c>
    </row>
    <row r="1004" spans="12:21" ht="12.75">
      <c r="L1004" s="2">
        <v>140.3</v>
      </c>
      <c r="M1004" s="2">
        <v>0.84</v>
      </c>
      <c r="N1004" s="2">
        <v>0.65393</v>
      </c>
      <c r="O1004" s="2">
        <v>0.5031</v>
      </c>
      <c r="P1004" s="132">
        <v>0.53056</v>
      </c>
      <c r="Q1004" s="2">
        <v>0.5586</v>
      </c>
      <c r="R1004" s="2">
        <v>0.7773</v>
      </c>
      <c r="S1004" s="2">
        <v>0.53085</v>
      </c>
      <c r="T1004" s="2">
        <v>0.65393</v>
      </c>
      <c r="U1004" s="2">
        <v>0.84</v>
      </c>
    </row>
    <row r="1005" spans="12:21" ht="12.75">
      <c r="L1005" s="2">
        <v>140.4</v>
      </c>
      <c r="M1005" s="2">
        <v>0.84</v>
      </c>
      <c r="N1005" s="2">
        <v>0.65383</v>
      </c>
      <c r="O1005" s="2">
        <v>0.5029</v>
      </c>
      <c r="P1005" s="132">
        <v>0.53046</v>
      </c>
      <c r="Q1005" s="2">
        <v>0.5586</v>
      </c>
      <c r="R1005" s="2">
        <v>0.7772</v>
      </c>
      <c r="S1005" s="2">
        <v>0.53075</v>
      </c>
      <c r="T1005" s="2">
        <v>0.65383</v>
      </c>
      <c r="U1005" s="2">
        <v>0.84</v>
      </c>
    </row>
    <row r="1006" spans="12:21" ht="12.75">
      <c r="L1006" s="2">
        <v>140.5</v>
      </c>
      <c r="M1006" s="2">
        <v>0.84</v>
      </c>
      <c r="N1006" s="2">
        <v>0.65372</v>
      </c>
      <c r="O1006" s="2">
        <v>0.5028</v>
      </c>
      <c r="P1006" s="132">
        <v>0.5303399999999999</v>
      </c>
      <c r="Q1006" s="2">
        <v>0.5585</v>
      </c>
      <c r="R1006" s="2">
        <v>0.7771</v>
      </c>
      <c r="S1006" s="2">
        <v>0.5306500000000001</v>
      </c>
      <c r="T1006" s="2">
        <v>0.65372</v>
      </c>
      <c r="U1006" s="2">
        <v>0.84</v>
      </c>
    </row>
    <row r="1007" spans="12:21" ht="12.75">
      <c r="L1007" s="2">
        <v>140.6</v>
      </c>
      <c r="M1007" s="2">
        <v>0.84</v>
      </c>
      <c r="N1007" s="2">
        <v>0.65362</v>
      </c>
      <c r="O1007" s="2">
        <v>0.5027</v>
      </c>
      <c r="P1007" s="132">
        <v>0.5302399999999999</v>
      </c>
      <c r="Q1007" s="2">
        <v>0.5585</v>
      </c>
      <c r="R1007" s="2">
        <v>0.777</v>
      </c>
      <c r="S1007" s="2">
        <v>0.5306</v>
      </c>
      <c r="T1007" s="2">
        <v>0.65362</v>
      </c>
      <c r="U1007" s="2">
        <v>0.84</v>
      </c>
    </row>
    <row r="1008" spans="12:21" ht="12.75">
      <c r="L1008" s="2">
        <v>140.7</v>
      </c>
      <c r="M1008" s="2">
        <v>0.84</v>
      </c>
      <c r="N1008" s="2">
        <v>0.65351</v>
      </c>
      <c r="O1008" s="2">
        <v>0.5026</v>
      </c>
      <c r="P1008" s="132">
        <v>0.53012</v>
      </c>
      <c r="Q1008" s="2">
        <v>0.5584</v>
      </c>
      <c r="R1008" s="2">
        <v>0.7769</v>
      </c>
      <c r="S1008" s="2">
        <v>0.5305</v>
      </c>
      <c r="T1008" s="2">
        <v>0.65351</v>
      </c>
      <c r="U1008" s="2">
        <v>0.84</v>
      </c>
    </row>
    <row r="1009" spans="12:21" ht="12.75">
      <c r="L1009" s="2">
        <v>140.8</v>
      </c>
      <c r="M1009" s="2">
        <v>0.8398</v>
      </c>
      <c r="N1009" s="2">
        <v>0.65341</v>
      </c>
      <c r="O1009" s="2">
        <v>0.5025</v>
      </c>
      <c r="P1009" s="132">
        <v>0.53002</v>
      </c>
      <c r="Q1009" s="2">
        <v>0.5583</v>
      </c>
      <c r="R1009" s="2">
        <v>0.7768</v>
      </c>
      <c r="S1009" s="2">
        <v>0.5304</v>
      </c>
      <c r="T1009" s="2">
        <v>0.65341</v>
      </c>
      <c r="U1009" s="2">
        <v>0.8398</v>
      </c>
    </row>
    <row r="1010" spans="12:21" ht="12.75">
      <c r="L1010" s="2">
        <v>140.9</v>
      </c>
      <c r="M1010" s="2">
        <v>0.8393999999999999</v>
      </c>
      <c r="N1010" s="2">
        <v>0.6533</v>
      </c>
      <c r="O1010" s="2">
        <v>0.5035</v>
      </c>
      <c r="P1010" s="132">
        <v>0.5299</v>
      </c>
      <c r="Q1010" s="2">
        <v>0.5583</v>
      </c>
      <c r="R1010" s="2">
        <v>0.7767</v>
      </c>
      <c r="S1010" s="2">
        <v>0.5308999999999999</v>
      </c>
      <c r="T1010" s="2">
        <v>0.6533</v>
      </c>
      <c r="U1010" s="2">
        <v>0.8393999999999999</v>
      </c>
    </row>
    <row r="1011" spans="12:21" ht="12.75">
      <c r="L1011" s="2">
        <v>141</v>
      </c>
      <c r="M1011" s="2">
        <v>0.839</v>
      </c>
      <c r="N1011" s="2">
        <v>0.6532</v>
      </c>
      <c r="O1011" s="2">
        <v>0.5023</v>
      </c>
      <c r="P1011" s="132">
        <v>0.5298</v>
      </c>
      <c r="Q1011" s="2">
        <v>0.5582</v>
      </c>
      <c r="R1011" s="2">
        <v>0.7766</v>
      </c>
      <c r="S1011" s="2">
        <v>0.53025</v>
      </c>
      <c r="T1011" s="2">
        <v>0.6532</v>
      </c>
      <c r="U1011" s="2">
        <v>0.839</v>
      </c>
    </row>
    <row r="1012" spans="12:21" ht="12.75">
      <c r="L1012" s="2">
        <v>141.1</v>
      </c>
      <c r="M1012" s="2">
        <v>0.839</v>
      </c>
      <c r="N1012" s="2">
        <v>0.65309</v>
      </c>
      <c r="O1012" s="2">
        <v>0.5022</v>
      </c>
      <c r="P1012" s="132">
        <v>0.5296799999999999</v>
      </c>
      <c r="Q1012" s="2">
        <v>0.5582</v>
      </c>
      <c r="R1012" s="2">
        <v>0.7765</v>
      </c>
      <c r="S1012" s="2">
        <v>0.5302</v>
      </c>
      <c r="T1012" s="2">
        <v>0.65309</v>
      </c>
      <c r="U1012" s="2">
        <v>0.839</v>
      </c>
    </row>
    <row r="1013" spans="12:21" ht="12.75">
      <c r="L1013" s="2">
        <v>141.2</v>
      </c>
      <c r="M1013" s="2">
        <v>0.839</v>
      </c>
      <c r="N1013" s="2">
        <v>0.65299</v>
      </c>
      <c r="O1013" s="2">
        <v>0.5021</v>
      </c>
      <c r="P1013" s="132">
        <v>0.5295799999999999</v>
      </c>
      <c r="Q1013" s="2">
        <v>0.5581</v>
      </c>
      <c r="R1013" s="2">
        <v>0.7764</v>
      </c>
      <c r="S1013" s="2">
        <v>0.5301</v>
      </c>
      <c r="T1013" s="2">
        <v>0.65299</v>
      </c>
      <c r="U1013" s="2">
        <v>0.839</v>
      </c>
    </row>
    <row r="1014" spans="12:21" ht="12.75">
      <c r="L1014" s="2">
        <v>141.3</v>
      </c>
      <c r="M1014" s="2">
        <v>0.839</v>
      </c>
      <c r="N1014" s="2">
        <v>0.65288</v>
      </c>
      <c r="O1014" s="2">
        <v>0.502</v>
      </c>
      <c r="P1014" s="132">
        <v>0.52946</v>
      </c>
      <c r="Q1014" s="2">
        <v>0.558</v>
      </c>
      <c r="R1014" s="2">
        <v>0.7763</v>
      </c>
      <c r="S1014" s="2">
        <v>0.53</v>
      </c>
      <c r="T1014" s="2">
        <v>0.65288</v>
      </c>
      <c r="U1014" s="2">
        <v>0.839</v>
      </c>
    </row>
    <row r="1015" spans="12:21" ht="12.75">
      <c r="L1015" s="2">
        <v>141.4</v>
      </c>
      <c r="M1015" s="2">
        <v>0.839</v>
      </c>
      <c r="N1015" s="2">
        <v>0.65278</v>
      </c>
      <c r="O1015" s="2">
        <v>0.5018</v>
      </c>
      <c r="P1015" s="132">
        <v>0.52936</v>
      </c>
      <c r="Q1015" s="2">
        <v>0.558</v>
      </c>
      <c r="R1015" s="2">
        <v>0.7762</v>
      </c>
      <c r="S1015" s="2">
        <v>0.5299</v>
      </c>
      <c r="T1015" s="2">
        <v>0.65278</v>
      </c>
      <c r="U1015" s="2">
        <v>0.839</v>
      </c>
    </row>
    <row r="1016" spans="12:21" ht="12.75">
      <c r="L1016" s="2">
        <v>141.5</v>
      </c>
      <c r="M1016" s="2">
        <v>0.839</v>
      </c>
      <c r="N1016" s="2">
        <v>0.65267</v>
      </c>
      <c r="O1016" s="2">
        <v>0.5017</v>
      </c>
      <c r="P1016" s="132">
        <v>0.5292399999999999</v>
      </c>
      <c r="Q1016" s="2">
        <v>0.5579</v>
      </c>
      <c r="R1016" s="2">
        <v>0.7761</v>
      </c>
      <c r="S1016" s="2">
        <v>0.5298</v>
      </c>
      <c r="T1016" s="2">
        <v>0.65267</v>
      </c>
      <c r="U1016" s="2">
        <v>0.839</v>
      </c>
    </row>
    <row r="1017" spans="12:21" ht="12.75">
      <c r="L1017" s="2">
        <v>141.6</v>
      </c>
      <c r="M1017" s="2">
        <v>0.839</v>
      </c>
      <c r="N1017" s="2">
        <v>0.65257</v>
      </c>
      <c r="O1017" s="2">
        <v>0.5016</v>
      </c>
      <c r="P1017" s="132">
        <v>0.5291399999999999</v>
      </c>
      <c r="Q1017" s="2">
        <v>0.5579</v>
      </c>
      <c r="R1017" s="2">
        <v>0.776</v>
      </c>
      <c r="S1017" s="2">
        <v>0.5297499999999999</v>
      </c>
      <c r="T1017" s="2">
        <v>0.65257</v>
      </c>
      <c r="U1017" s="2">
        <v>0.839</v>
      </c>
    </row>
    <row r="1018" spans="12:21" ht="12.75">
      <c r="L1018" s="2">
        <v>141.7</v>
      </c>
      <c r="M1018" s="2">
        <v>0.839</v>
      </c>
      <c r="N1018" s="2">
        <v>0.65246</v>
      </c>
      <c r="O1018" s="2">
        <v>0.5015</v>
      </c>
      <c r="P1018" s="132">
        <v>0.52902</v>
      </c>
      <c r="Q1018" s="2">
        <v>0.5578</v>
      </c>
      <c r="R1018" s="2">
        <v>0.7759</v>
      </c>
      <c r="S1018" s="2">
        <v>0.52965</v>
      </c>
      <c r="T1018" s="2">
        <v>0.65246</v>
      </c>
      <c r="U1018" s="2">
        <v>0.839</v>
      </c>
    </row>
    <row r="1019" spans="12:21" ht="12.75">
      <c r="L1019" s="2">
        <v>141.8</v>
      </c>
      <c r="M1019" s="2">
        <v>0.8388</v>
      </c>
      <c r="N1019" s="2">
        <v>0.65241</v>
      </c>
      <c r="O1019" s="2">
        <v>0.5014</v>
      </c>
      <c r="P1019" s="132">
        <v>0.5289200000000001</v>
      </c>
      <c r="Q1019" s="2">
        <v>0.5578</v>
      </c>
      <c r="R1019" s="2">
        <v>0.7759</v>
      </c>
      <c r="S1019" s="2">
        <v>0.5296</v>
      </c>
      <c r="T1019" s="2">
        <v>0.65241</v>
      </c>
      <c r="U1019" s="2">
        <v>0.8388</v>
      </c>
    </row>
    <row r="1020" spans="12:21" ht="12.75">
      <c r="L1020" s="2">
        <v>141.9</v>
      </c>
      <c r="M1020" s="2">
        <v>0.8383999999999999</v>
      </c>
      <c r="N1020" s="2">
        <v>0.6523</v>
      </c>
      <c r="O1020" s="2">
        <v>0.5024</v>
      </c>
      <c r="P1020" s="132">
        <v>0.5287999999999999</v>
      </c>
      <c r="Q1020" s="2">
        <v>0.5577</v>
      </c>
      <c r="R1020" s="2">
        <v>0.7758</v>
      </c>
      <c r="S1020" s="2">
        <v>0.5300499999999999</v>
      </c>
      <c r="T1020" s="2">
        <v>0.6523</v>
      </c>
      <c r="U1020" s="2">
        <v>0.8383999999999999</v>
      </c>
    </row>
    <row r="1021" spans="12:21" ht="12.75">
      <c r="L1021" s="2">
        <v>142</v>
      </c>
      <c r="M1021" s="2">
        <v>0.838</v>
      </c>
      <c r="N1021" s="2">
        <v>0.6522</v>
      </c>
      <c r="O1021" s="2">
        <v>0.5012</v>
      </c>
      <c r="P1021" s="132">
        <v>0.5287000000000001</v>
      </c>
      <c r="Q1021" s="2">
        <v>0.5576</v>
      </c>
      <c r="R1021" s="2">
        <v>0.7757</v>
      </c>
      <c r="S1021" s="2">
        <v>0.5294</v>
      </c>
      <c r="T1021" s="2">
        <v>0.6522</v>
      </c>
      <c r="U1021" s="2">
        <v>0.838</v>
      </c>
    </row>
    <row r="1022" spans="12:21" ht="12.75">
      <c r="L1022" s="2">
        <v>142.1</v>
      </c>
      <c r="M1022" s="2">
        <v>0.838</v>
      </c>
      <c r="N1022" s="2">
        <v>0.65209</v>
      </c>
      <c r="O1022" s="2">
        <v>0.5011</v>
      </c>
      <c r="P1022" s="132">
        <v>0.5285799999999999</v>
      </c>
      <c r="Q1022" s="2">
        <v>0.5576</v>
      </c>
      <c r="R1022" s="2">
        <v>0.7756</v>
      </c>
      <c r="S1022" s="2">
        <v>0.52935</v>
      </c>
      <c r="T1022" s="2">
        <v>0.65209</v>
      </c>
      <c r="U1022" s="2">
        <v>0.838</v>
      </c>
    </row>
    <row r="1023" spans="12:21" ht="12.75">
      <c r="L1023" s="2">
        <v>142.2</v>
      </c>
      <c r="M1023" s="2">
        <v>0.838</v>
      </c>
      <c r="N1023" s="2">
        <v>0.65199</v>
      </c>
      <c r="O1023" s="2">
        <v>0.5011</v>
      </c>
      <c r="P1023" s="132">
        <v>0.52848</v>
      </c>
      <c r="Q1023" s="2">
        <v>0.5575</v>
      </c>
      <c r="R1023" s="2">
        <v>0.7755</v>
      </c>
      <c r="S1023" s="2">
        <v>0.5293</v>
      </c>
      <c r="T1023" s="2">
        <v>0.65199</v>
      </c>
      <c r="U1023" s="2">
        <v>0.838</v>
      </c>
    </row>
    <row r="1024" spans="12:21" ht="12.75">
      <c r="L1024" s="2">
        <v>142.3</v>
      </c>
      <c r="M1024" s="2">
        <v>0.838</v>
      </c>
      <c r="N1024" s="2">
        <v>0.65188</v>
      </c>
      <c r="O1024" s="2">
        <v>0.5009</v>
      </c>
      <c r="P1024" s="132">
        <v>0.52836</v>
      </c>
      <c r="Q1024" s="2">
        <v>0.5575</v>
      </c>
      <c r="R1024" s="2">
        <v>0.7754</v>
      </c>
      <c r="S1024" s="2">
        <v>0.5292</v>
      </c>
      <c r="T1024" s="2">
        <v>0.65188</v>
      </c>
      <c r="U1024" s="2">
        <v>0.838</v>
      </c>
    </row>
    <row r="1025" spans="12:21" ht="12.75">
      <c r="L1025" s="2">
        <v>142.4</v>
      </c>
      <c r="M1025" s="2">
        <v>0.838</v>
      </c>
      <c r="N1025" s="2">
        <v>0.65179</v>
      </c>
      <c r="O1025" s="2">
        <v>0.5007</v>
      </c>
      <c r="P1025" s="132">
        <v>0.52828</v>
      </c>
      <c r="Q1025" s="2">
        <v>0.5574</v>
      </c>
      <c r="R1025" s="2">
        <v>0.7753</v>
      </c>
      <c r="S1025" s="2">
        <v>0.52905</v>
      </c>
      <c r="T1025" s="2">
        <v>0.65179</v>
      </c>
      <c r="U1025" s="2">
        <v>0.838</v>
      </c>
    </row>
    <row r="1026" spans="12:21" ht="12.75">
      <c r="L1026" s="2">
        <v>142.5</v>
      </c>
      <c r="M1026" s="2">
        <v>0.838</v>
      </c>
      <c r="N1026" s="2">
        <v>0.65168</v>
      </c>
      <c r="O1026" s="2">
        <v>0.5006</v>
      </c>
      <c r="P1026" s="132">
        <v>0.5281600000000001</v>
      </c>
      <c r="Q1026" s="2">
        <v>0.5573</v>
      </c>
      <c r="R1026" s="2">
        <v>0.7752</v>
      </c>
      <c r="S1026" s="2">
        <v>0.52895</v>
      </c>
      <c r="T1026" s="2">
        <v>0.65168</v>
      </c>
      <c r="U1026" s="2">
        <v>0.838</v>
      </c>
    </row>
    <row r="1027" spans="12:21" ht="12.75">
      <c r="L1027" s="2">
        <v>142.6</v>
      </c>
      <c r="M1027" s="2">
        <v>0.838</v>
      </c>
      <c r="N1027" s="2">
        <v>0.65158</v>
      </c>
      <c r="O1027" s="2">
        <v>0.5005</v>
      </c>
      <c r="P1027" s="132">
        <v>0.5280600000000001</v>
      </c>
      <c r="Q1027" s="2">
        <v>0.5573</v>
      </c>
      <c r="R1027" s="2">
        <v>0.7751</v>
      </c>
      <c r="S1027" s="2">
        <v>0.5288999999999999</v>
      </c>
      <c r="T1027" s="2">
        <v>0.65158</v>
      </c>
      <c r="U1027" s="2">
        <v>0.838</v>
      </c>
    </row>
    <row r="1028" spans="12:21" ht="12.75">
      <c r="L1028" s="2">
        <v>142.7</v>
      </c>
      <c r="M1028" s="2">
        <v>0.838</v>
      </c>
      <c r="N1028" s="2">
        <v>0.65147</v>
      </c>
      <c r="O1028" s="2">
        <v>0.5004</v>
      </c>
      <c r="P1028" s="132">
        <v>0.52794</v>
      </c>
      <c r="Q1028" s="2">
        <v>0.5572</v>
      </c>
      <c r="R1028" s="2">
        <v>0.775</v>
      </c>
      <c r="S1028" s="2">
        <v>0.5287999999999999</v>
      </c>
      <c r="T1028" s="2">
        <v>0.65147</v>
      </c>
      <c r="U1028" s="2">
        <v>0.838</v>
      </c>
    </row>
    <row r="1029" spans="12:21" ht="12.75">
      <c r="L1029" s="2">
        <v>142.8</v>
      </c>
      <c r="M1029" s="2">
        <v>0.8378</v>
      </c>
      <c r="N1029" s="2">
        <v>0.65137</v>
      </c>
      <c r="O1029" s="2">
        <v>0.5003</v>
      </c>
      <c r="P1029" s="132">
        <v>0.52784</v>
      </c>
      <c r="Q1029" s="2">
        <v>0.5572</v>
      </c>
      <c r="R1029" s="2">
        <v>0.7749</v>
      </c>
      <c r="S1029" s="2">
        <v>0.52875</v>
      </c>
      <c r="T1029" s="2">
        <v>0.65137</v>
      </c>
      <c r="U1029" s="2">
        <v>0.8378</v>
      </c>
    </row>
    <row r="1030" spans="12:21" ht="12.75">
      <c r="L1030" s="2">
        <v>142.9</v>
      </c>
      <c r="M1030" s="2">
        <v>0.8373999999999999</v>
      </c>
      <c r="N1030" s="2">
        <v>0.65126</v>
      </c>
      <c r="O1030" s="2">
        <v>0.5013</v>
      </c>
      <c r="P1030" s="132">
        <v>0.5277199999999999</v>
      </c>
      <c r="Q1030" s="2">
        <v>0.5571</v>
      </c>
      <c r="R1030" s="2">
        <v>0.7748</v>
      </c>
      <c r="S1030" s="2">
        <v>0.5292</v>
      </c>
      <c r="T1030" s="2">
        <v>0.65126</v>
      </c>
      <c r="U1030" s="2">
        <v>0.8373999999999999</v>
      </c>
    </row>
    <row r="1031" spans="12:21" ht="12.75">
      <c r="L1031" s="2">
        <v>143</v>
      </c>
      <c r="M1031" s="2">
        <v>0.837</v>
      </c>
      <c r="N1031" s="2">
        <v>0.65116</v>
      </c>
      <c r="O1031" s="2">
        <v>0.5001</v>
      </c>
      <c r="P1031" s="132">
        <v>0.5276199999999999</v>
      </c>
      <c r="Q1031" s="2">
        <v>0.5571</v>
      </c>
      <c r="R1031" s="2">
        <v>0.7747</v>
      </c>
      <c r="S1031" s="2">
        <v>0.5286</v>
      </c>
      <c r="T1031" s="2">
        <v>0.65116</v>
      </c>
      <c r="U1031" s="2">
        <v>0.837</v>
      </c>
    </row>
    <row r="1032" spans="12:21" ht="12.75">
      <c r="L1032" s="2">
        <v>143.1</v>
      </c>
      <c r="M1032" s="2">
        <v>0.837</v>
      </c>
      <c r="N1032" s="2">
        <v>0.65105</v>
      </c>
      <c r="O1032" s="2">
        <v>0.5</v>
      </c>
      <c r="P1032" s="132">
        <v>0.5275</v>
      </c>
      <c r="Q1032" s="2">
        <v>0.557</v>
      </c>
      <c r="R1032" s="2">
        <v>0.7746</v>
      </c>
      <c r="S1032" s="2">
        <v>0.5285</v>
      </c>
      <c r="T1032" s="2">
        <v>0.65105</v>
      </c>
      <c r="U1032" s="2">
        <v>0.837</v>
      </c>
    </row>
    <row r="1033" spans="12:21" ht="12.75">
      <c r="L1033" s="2">
        <v>143.2</v>
      </c>
      <c r="M1033" s="2">
        <v>0.837</v>
      </c>
      <c r="N1033" s="2">
        <v>0.65095</v>
      </c>
      <c r="O1033" s="2">
        <v>0.4999</v>
      </c>
      <c r="P1033" s="132">
        <v>0.5274000000000001</v>
      </c>
      <c r="Q1033" s="2">
        <v>0.557</v>
      </c>
      <c r="R1033" s="2">
        <v>0.7745</v>
      </c>
      <c r="S1033" s="2">
        <v>0.5284500000000001</v>
      </c>
      <c r="T1033" s="2">
        <v>0.65095</v>
      </c>
      <c r="U1033" s="2">
        <v>0.837</v>
      </c>
    </row>
    <row r="1034" spans="12:21" ht="12.75">
      <c r="L1034" s="2">
        <v>143.3</v>
      </c>
      <c r="M1034" s="2">
        <v>0.837</v>
      </c>
      <c r="N1034" s="2">
        <v>0.65084</v>
      </c>
      <c r="O1034" s="2">
        <v>0.4998</v>
      </c>
      <c r="P1034" s="132">
        <v>0.52728</v>
      </c>
      <c r="Q1034" s="2">
        <v>0.5569</v>
      </c>
      <c r="R1034" s="2">
        <v>0.7744</v>
      </c>
      <c r="S1034" s="2">
        <v>0.52835</v>
      </c>
      <c r="T1034" s="2">
        <v>0.65084</v>
      </c>
      <c r="U1034" s="2">
        <v>0.837</v>
      </c>
    </row>
    <row r="1035" spans="12:21" ht="12.75">
      <c r="L1035" s="2">
        <v>143.4</v>
      </c>
      <c r="M1035" s="2">
        <v>0.837</v>
      </c>
      <c r="N1035" s="2">
        <v>0.65076</v>
      </c>
      <c r="O1035" s="2">
        <v>0.4997</v>
      </c>
      <c r="P1035" s="132">
        <v>0.52712</v>
      </c>
      <c r="Q1035" s="2">
        <v>0.5568</v>
      </c>
      <c r="R1035" s="2">
        <v>0.7744</v>
      </c>
      <c r="S1035" s="2">
        <v>0.52825</v>
      </c>
      <c r="T1035" s="2">
        <v>0.65076</v>
      </c>
      <c r="U1035" s="2">
        <v>0.837</v>
      </c>
    </row>
    <row r="1036" spans="12:21" ht="12.75">
      <c r="L1036" s="2">
        <v>143.5</v>
      </c>
      <c r="M1036" s="2">
        <v>0.837</v>
      </c>
      <c r="N1036" s="2">
        <v>0.65068</v>
      </c>
      <c r="O1036" s="2">
        <v>0.4995</v>
      </c>
      <c r="P1036" s="132">
        <v>0.5270600000000001</v>
      </c>
      <c r="Q1036" s="2">
        <v>0.5568</v>
      </c>
      <c r="R1036" s="2">
        <v>0.7743</v>
      </c>
      <c r="S1036" s="2">
        <v>0.52815</v>
      </c>
      <c r="T1036" s="2">
        <v>0.65068</v>
      </c>
      <c r="U1036" s="2">
        <v>0.837</v>
      </c>
    </row>
    <row r="1037" spans="12:21" ht="12.75">
      <c r="L1037" s="2">
        <v>143.6</v>
      </c>
      <c r="M1037" s="2">
        <v>0.837</v>
      </c>
      <c r="N1037" s="2">
        <v>0.65058</v>
      </c>
      <c r="O1037" s="2">
        <v>0.4994</v>
      </c>
      <c r="P1037" s="132">
        <v>0.5269600000000001</v>
      </c>
      <c r="Q1037" s="2">
        <v>0.5567</v>
      </c>
      <c r="R1037" s="2">
        <v>0.7742</v>
      </c>
      <c r="S1037" s="2">
        <v>0.52805</v>
      </c>
      <c r="T1037" s="2">
        <v>0.65058</v>
      </c>
      <c r="U1037" s="2">
        <v>0.837</v>
      </c>
    </row>
    <row r="1038" spans="12:21" ht="12.75">
      <c r="L1038" s="2">
        <v>143.7</v>
      </c>
      <c r="M1038" s="2">
        <v>0.837</v>
      </c>
      <c r="N1038" s="2">
        <v>0.65047</v>
      </c>
      <c r="O1038" s="2">
        <v>0.4993</v>
      </c>
      <c r="P1038" s="132">
        <v>0.52684</v>
      </c>
      <c r="Q1038" s="2">
        <v>0.5567</v>
      </c>
      <c r="R1038" s="2">
        <v>0.7741</v>
      </c>
      <c r="S1038" s="2">
        <v>0.528</v>
      </c>
      <c r="T1038" s="2">
        <v>0.65047</v>
      </c>
      <c r="U1038" s="2">
        <v>0.837</v>
      </c>
    </row>
    <row r="1039" spans="12:21" ht="12.75">
      <c r="L1039" s="2">
        <v>143.8</v>
      </c>
      <c r="M1039" s="2">
        <v>0.8368</v>
      </c>
      <c r="N1039" s="2">
        <v>0.65037</v>
      </c>
      <c r="O1039" s="2">
        <v>0.4992</v>
      </c>
      <c r="P1039" s="132">
        <v>0.52674</v>
      </c>
      <c r="Q1039" s="2">
        <v>0.5566</v>
      </c>
      <c r="R1039" s="2">
        <v>0.774</v>
      </c>
      <c r="S1039" s="2">
        <v>0.5279</v>
      </c>
      <c r="T1039" s="2">
        <v>0.65037</v>
      </c>
      <c r="U1039" s="2">
        <v>0.8368</v>
      </c>
    </row>
    <row r="1040" spans="12:21" ht="12.75">
      <c r="L1040" s="2">
        <v>143.9</v>
      </c>
      <c r="M1040" s="2">
        <v>0.8363999999999999</v>
      </c>
      <c r="N1040" s="2">
        <v>0.65026</v>
      </c>
      <c r="O1040" s="2">
        <v>0.5002</v>
      </c>
      <c r="P1040" s="132">
        <v>0.5266199999999999</v>
      </c>
      <c r="Q1040" s="2">
        <v>0.5566</v>
      </c>
      <c r="R1040" s="2">
        <v>0.7739</v>
      </c>
      <c r="S1040" s="2">
        <v>0.5284</v>
      </c>
      <c r="T1040" s="2">
        <v>0.65026</v>
      </c>
      <c r="U1040" s="2">
        <v>0.8363999999999999</v>
      </c>
    </row>
    <row r="1041" spans="12:21" ht="12.75">
      <c r="L1041" s="2">
        <v>144</v>
      </c>
      <c r="M1041" s="2">
        <v>0.836</v>
      </c>
      <c r="N1041" s="2">
        <v>0.65016</v>
      </c>
      <c r="O1041" s="2">
        <v>0.499</v>
      </c>
      <c r="P1041" s="132">
        <v>0.5265199999999999</v>
      </c>
      <c r="Q1041" s="2">
        <v>0.5565</v>
      </c>
      <c r="R1041" s="2">
        <v>0.7738</v>
      </c>
      <c r="S1041" s="2">
        <v>0.5277499999999999</v>
      </c>
      <c r="T1041" s="2">
        <v>0.65016</v>
      </c>
      <c r="U1041" s="2">
        <v>0.836</v>
      </c>
    </row>
    <row r="1042" spans="12:21" ht="12.75">
      <c r="L1042" s="2">
        <v>144.1</v>
      </c>
      <c r="M1042" s="2">
        <v>0.836</v>
      </c>
      <c r="N1042" s="2">
        <v>0.65005</v>
      </c>
      <c r="O1042" s="2">
        <v>0.4989</v>
      </c>
      <c r="P1042" s="132">
        <v>0.5264</v>
      </c>
      <c r="Q1042" s="2">
        <v>0.5565</v>
      </c>
      <c r="R1042" s="2">
        <v>0.7737</v>
      </c>
      <c r="S1042" s="2">
        <v>0.5277000000000001</v>
      </c>
      <c r="T1042" s="2">
        <v>0.65005</v>
      </c>
      <c r="U1042" s="2">
        <v>0.836</v>
      </c>
    </row>
    <row r="1043" spans="12:21" ht="12.75">
      <c r="L1043" s="2">
        <v>144.2</v>
      </c>
      <c r="M1043" s="2">
        <v>0.836</v>
      </c>
      <c r="N1043" s="2">
        <v>0.64995</v>
      </c>
      <c r="O1043" s="2">
        <v>0.4988</v>
      </c>
      <c r="P1043" s="132">
        <v>0.5263000000000001</v>
      </c>
      <c r="Q1043" s="2">
        <v>0.5564</v>
      </c>
      <c r="R1043" s="2">
        <v>0.7736</v>
      </c>
      <c r="S1043" s="2">
        <v>0.5276000000000001</v>
      </c>
      <c r="T1043" s="2">
        <v>0.64995</v>
      </c>
      <c r="U1043" s="2">
        <v>0.836</v>
      </c>
    </row>
    <row r="1044" spans="12:21" ht="12.75">
      <c r="L1044" s="2">
        <v>144.3</v>
      </c>
      <c r="M1044" s="2">
        <v>0.836</v>
      </c>
      <c r="N1044" s="2">
        <v>0.64989</v>
      </c>
      <c r="O1044" s="2">
        <v>0.4987</v>
      </c>
      <c r="P1044" s="132">
        <v>0.52618</v>
      </c>
      <c r="Q1044" s="2">
        <v>0.5563</v>
      </c>
      <c r="R1044" s="2">
        <v>0.7736</v>
      </c>
      <c r="S1044" s="2">
        <v>0.5275</v>
      </c>
      <c r="T1044" s="2">
        <v>0.64989</v>
      </c>
      <c r="U1044" s="2">
        <v>0.836</v>
      </c>
    </row>
    <row r="1045" spans="12:21" ht="12.75">
      <c r="L1045" s="2">
        <v>144.4</v>
      </c>
      <c r="M1045" s="2">
        <v>0.836</v>
      </c>
      <c r="N1045" s="2">
        <v>0.64979</v>
      </c>
      <c r="O1045" s="2">
        <v>0.4986</v>
      </c>
      <c r="P1045" s="132">
        <v>0.52608</v>
      </c>
      <c r="Q1045" s="2">
        <v>0.5563</v>
      </c>
      <c r="R1045" s="2">
        <v>0.7735</v>
      </c>
      <c r="S1045" s="2">
        <v>0.52745</v>
      </c>
      <c r="T1045" s="2">
        <v>0.64979</v>
      </c>
      <c r="U1045" s="2">
        <v>0.836</v>
      </c>
    </row>
    <row r="1046" spans="12:21" ht="12.75">
      <c r="L1046" s="2">
        <v>144.5</v>
      </c>
      <c r="M1046" s="2">
        <v>0.836</v>
      </c>
      <c r="N1046" s="2">
        <v>0.64968</v>
      </c>
      <c r="O1046" s="2">
        <v>0.4985</v>
      </c>
      <c r="P1046" s="132">
        <v>0.5259600000000001</v>
      </c>
      <c r="Q1046" s="2">
        <v>0.5562</v>
      </c>
      <c r="R1046" s="2">
        <v>0.7734</v>
      </c>
      <c r="S1046" s="2">
        <v>0.52735</v>
      </c>
      <c r="T1046" s="2">
        <v>0.64968</v>
      </c>
      <c r="U1046" s="2">
        <v>0.836</v>
      </c>
    </row>
    <row r="1047" spans="12:21" ht="12.75">
      <c r="L1047" s="2">
        <v>144.6</v>
      </c>
      <c r="M1047" s="2">
        <v>0.836</v>
      </c>
      <c r="N1047" s="2">
        <v>0.64958</v>
      </c>
      <c r="O1047" s="2">
        <v>0.4983</v>
      </c>
      <c r="P1047" s="132">
        <v>0.5258600000000001</v>
      </c>
      <c r="Q1047" s="2">
        <v>0.5562</v>
      </c>
      <c r="R1047" s="2">
        <v>0.7733</v>
      </c>
      <c r="S1047" s="2">
        <v>0.52725</v>
      </c>
      <c r="T1047" s="2">
        <v>0.64958</v>
      </c>
      <c r="U1047" s="2">
        <v>0.836</v>
      </c>
    </row>
    <row r="1048" spans="12:21" ht="12.75">
      <c r="L1048" s="2">
        <v>144.7</v>
      </c>
      <c r="M1048" s="2">
        <v>0.836</v>
      </c>
      <c r="N1048" s="2">
        <v>0.64947</v>
      </c>
      <c r="O1048" s="2">
        <v>0.4982</v>
      </c>
      <c r="P1048" s="132">
        <v>0.52574</v>
      </c>
      <c r="Q1048" s="2">
        <v>0.5561</v>
      </c>
      <c r="R1048" s="2">
        <v>0.7732</v>
      </c>
      <c r="S1048" s="2">
        <v>0.52715</v>
      </c>
      <c r="T1048" s="2">
        <v>0.64947</v>
      </c>
      <c r="U1048" s="2">
        <v>0.836</v>
      </c>
    </row>
    <row r="1049" spans="12:21" ht="12.75">
      <c r="L1049" s="2">
        <v>144.8</v>
      </c>
      <c r="M1049" s="2">
        <v>0.8358</v>
      </c>
      <c r="N1049" s="2">
        <v>0.64937</v>
      </c>
      <c r="O1049" s="2">
        <v>0.4981</v>
      </c>
      <c r="P1049" s="132">
        <v>0.52564</v>
      </c>
      <c r="Q1049" s="2">
        <v>0.5561</v>
      </c>
      <c r="R1049" s="2">
        <v>0.7731</v>
      </c>
      <c r="S1049" s="2">
        <v>0.5271</v>
      </c>
      <c r="T1049" s="2">
        <v>0.64937</v>
      </c>
      <c r="U1049" s="2">
        <v>0.8358</v>
      </c>
    </row>
    <row r="1050" spans="12:21" ht="12.75">
      <c r="L1050" s="2">
        <v>144.9</v>
      </c>
      <c r="M1050" s="2">
        <v>0.8353999999999999</v>
      </c>
      <c r="N1050" s="2">
        <v>0.64926</v>
      </c>
      <c r="O1050" s="2">
        <v>0.4991</v>
      </c>
      <c r="P1050" s="132">
        <v>0.5255199999999999</v>
      </c>
      <c r="Q1050" s="2">
        <v>0.556</v>
      </c>
      <c r="R1050" s="2">
        <v>0.773</v>
      </c>
      <c r="S1050" s="2">
        <v>0.52755</v>
      </c>
      <c r="T1050" s="2">
        <v>0.64926</v>
      </c>
      <c r="U1050" s="2">
        <v>0.8353999999999999</v>
      </c>
    </row>
    <row r="1051" spans="12:21" ht="12.75">
      <c r="L1051" s="2">
        <v>145</v>
      </c>
      <c r="M1051" s="2">
        <v>0.835</v>
      </c>
      <c r="N1051" s="2">
        <v>0.64921</v>
      </c>
      <c r="O1051" s="2">
        <v>0.4979</v>
      </c>
      <c r="P1051" s="132">
        <v>0.5254199999999999</v>
      </c>
      <c r="Q1051" s="2">
        <v>0.556</v>
      </c>
      <c r="R1051" s="2">
        <v>0.773</v>
      </c>
      <c r="S1051" s="2">
        <v>0.52695</v>
      </c>
      <c r="T1051" s="2">
        <v>0.64921</v>
      </c>
      <c r="U1051" s="2">
        <v>0.835</v>
      </c>
    </row>
    <row r="1052" spans="12:21" ht="12.75">
      <c r="L1052" s="2">
        <v>145.1</v>
      </c>
      <c r="M1052" s="2">
        <v>0.835</v>
      </c>
      <c r="N1052" s="2">
        <v>0.64911</v>
      </c>
      <c r="O1052" s="2">
        <v>0.4978</v>
      </c>
      <c r="P1052" s="132">
        <v>0.5253199999999999</v>
      </c>
      <c r="Q1052" s="2">
        <v>0.5559</v>
      </c>
      <c r="R1052" s="2">
        <v>0.7729</v>
      </c>
      <c r="S1052" s="2">
        <v>0.52685</v>
      </c>
      <c r="T1052" s="2">
        <v>0.64911</v>
      </c>
      <c r="U1052" s="2">
        <v>0.835</v>
      </c>
    </row>
    <row r="1053" spans="12:21" ht="12.75">
      <c r="L1053" s="2">
        <v>145.2</v>
      </c>
      <c r="M1053" s="2">
        <v>0.835</v>
      </c>
      <c r="N1053" s="2">
        <v>0.64901</v>
      </c>
      <c r="O1053" s="2">
        <v>0.4977</v>
      </c>
      <c r="P1053" s="132">
        <v>0.5252199999999999</v>
      </c>
      <c r="Q1053" s="2">
        <v>0.5558</v>
      </c>
      <c r="R1053" s="2">
        <v>0.7728</v>
      </c>
      <c r="S1053" s="2">
        <v>0.5267499999999999</v>
      </c>
      <c r="T1053" s="2">
        <v>0.64901</v>
      </c>
      <c r="U1053" s="2">
        <v>0.835</v>
      </c>
    </row>
    <row r="1054" spans="12:21" ht="12.75">
      <c r="L1054" s="2">
        <v>145.3</v>
      </c>
      <c r="M1054" s="2">
        <v>0.835</v>
      </c>
      <c r="N1054" s="2">
        <v>0.64891</v>
      </c>
      <c r="O1054" s="2">
        <v>0.4976</v>
      </c>
      <c r="P1054" s="132">
        <v>0.5251199999999999</v>
      </c>
      <c r="Q1054" s="2">
        <v>0.5558</v>
      </c>
      <c r="R1054" s="2">
        <v>0.7727</v>
      </c>
      <c r="S1054" s="2">
        <v>0.5267</v>
      </c>
      <c r="T1054" s="2">
        <v>0.64891</v>
      </c>
      <c r="U1054" s="2">
        <v>0.835</v>
      </c>
    </row>
    <row r="1055" spans="12:21" ht="12.75">
      <c r="L1055" s="2">
        <v>145.4</v>
      </c>
      <c r="M1055" s="2">
        <v>0.835</v>
      </c>
      <c r="N1055" s="2">
        <v>0.64881</v>
      </c>
      <c r="O1055" s="2">
        <v>0.4975</v>
      </c>
      <c r="P1055" s="132">
        <v>0.52502</v>
      </c>
      <c r="Q1055" s="2">
        <v>0.5557</v>
      </c>
      <c r="R1055" s="2">
        <v>0.7726</v>
      </c>
      <c r="S1055" s="2">
        <v>0.5266</v>
      </c>
      <c r="T1055" s="2">
        <v>0.64881</v>
      </c>
      <c r="U1055" s="2">
        <v>0.835</v>
      </c>
    </row>
    <row r="1056" spans="12:21" ht="12.75">
      <c r="L1056" s="2">
        <v>145.5</v>
      </c>
      <c r="M1056" s="2">
        <v>0.835</v>
      </c>
      <c r="N1056" s="2">
        <v>0.64871</v>
      </c>
      <c r="O1056" s="2">
        <v>0.4974</v>
      </c>
      <c r="P1056" s="132">
        <v>0.52492</v>
      </c>
      <c r="Q1056" s="2">
        <v>0.5557</v>
      </c>
      <c r="R1056" s="2">
        <v>0.7725</v>
      </c>
      <c r="S1056" s="2">
        <v>0.52655</v>
      </c>
      <c r="T1056" s="2">
        <v>0.64871</v>
      </c>
      <c r="U1056" s="2">
        <v>0.835</v>
      </c>
    </row>
    <row r="1057" spans="12:21" ht="12.75">
      <c r="L1057" s="2">
        <v>145.6</v>
      </c>
      <c r="M1057" s="2">
        <v>0.835</v>
      </c>
      <c r="N1057" s="2">
        <v>0.64866</v>
      </c>
      <c r="O1057" s="2">
        <v>0.4973</v>
      </c>
      <c r="P1057" s="132">
        <v>0.5248200000000001</v>
      </c>
      <c r="Q1057" s="2">
        <v>0.5556</v>
      </c>
      <c r="R1057" s="2">
        <v>0.7725</v>
      </c>
      <c r="S1057" s="2">
        <v>0.52645</v>
      </c>
      <c r="T1057" s="2">
        <v>0.64866</v>
      </c>
      <c r="U1057" s="2">
        <v>0.835</v>
      </c>
    </row>
    <row r="1058" spans="12:21" ht="12.75">
      <c r="L1058" s="2">
        <v>145.7</v>
      </c>
      <c r="M1058" s="2">
        <v>0.835</v>
      </c>
      <c r="N1058" s="2">
        <v>0.64856</v>
      </c>
      <c r="O1058" s="2">
        <v>0.4972</v>
      </c>
      <c r="P1058" s="132">
        <v>0.5247200000000001</v>
      </c>
      <c r="Q1058" s="2">
        <v>0.5556</v>
      </c>
      <c r="R1058" s="2">
        <v>0.7724</v>
      </c>
      <c r="S1058" s="2">
        <v>0.5264</v>
      </c>
      <c r="T1058" s="2">
        <v>0.64856</v>
      </c>
      <c r="U1058" s="2">
        <v>0.835</v>
      </c>
    </row>
    <row r="1059" spans="12:21" ht="12.75">
      <c r="L1059" s="2">
        <v>145.8</v>
      </c>
      <c r="M1059" s="2">
        <v>0.8348</v>
      </c>
      <c r="N1059" s="2">
        <v>0.64846</v>
      </c>
      <c r="O1059" s="2">
        <v>0.4971</v>
      </c>
      <c r="P1059" s="132">
        <v>0.5246200000000001</v>
      </c>
      <c r="Q1059" s="2">
        <v>0.5555</v>
      </c>
      <c r="R1059" s="2">
        <v>0.7723</v>
      </c>
      <c r="S1059" s="2">
        <v>0.5263</v>
      </c>
      <c r="T1059" s="2">
        <v>0.64846</v>
      </c>
      <c r="U1059" s="2">
        <v>0.8348</v>
      </c>
    </row>
    <row r="1060" spans="12:21" ht="12.75">
      <c r="L1060" s="2">
        <v>145.9</v>
      </c>
      <c r="M1060" s="2">
        <v>0.8343999999999999</v>
      </c>
      <c r="N1060" s="2">
        <v>0.64826</v>
      </c>
      <c r="O1060" s="2">
        <v>0.498</v>
      </c>
      <c r="P1060" s="132">
        <v>0.5243199999999999</v>
      </c>
      <c r="Q1060" s="2">
        <v>0.5555</v>
      </c>
      <c r="R1060" s="2">
        <v>0.7722</v>
      </c>
      <c r="S1060" s="2">
        <v>0.52675</v>
      </c>
      <c r="T1060" s="2">
        <v>0.64826</v>
      </c>
      <c r="U1060" s="2">
        <v>0.8343999999999999</v>
      </c>
    </row>
    <row r="1061" spans="12:21" ht="12.75">
      <c r="L1061" s="2">
        <v>146</v>
      </c>
      <c r="M1061" s="2">
        <v>0.834</v>
      </c>
      <c r="N1061" s="2">
        <v>0.64826</v>
      </c>
      <c r="O1061" s="2">
        <v>0.4969</v>
      </c>
      <c r="P1061" s="132">
        <v>0.5244199999999999</v>
      </c>
      <c r="Q1061" s="2">
        <v>0.5554</v>
      </c>
      <c r="R1061" s="2">
        <v>0.7721</v>
      </c>
      <c r="S1061" s="2">
        <v>0.52615</v>
      </c>
      <c r="T1061" s="2">
        <v>0.64826</v>
      </c>
      <c r="U1061" s="2">
        <v>0.834</v>
      </c>
    </row>
    <row r="1062" spans="12:21" ht="12.75">
      <c r="L1062" s="2">
        <v>146.1</v>
      </c>
      <c r="M1062" s="2">
        <v>0.834</v>
      </c>
      <c r="N1062" s="2">
        <v>0.64821</v>
      </c>
      <c r="O1062" s="2">
        <v>0.4968</v>
      </c>
      <c r="P1062" s="132">
        <v>0.5243199999999999</v>
      </c>
      <c r="Q1062" s="2">
        <v>0.5554</v>
      </c>
      <c r="R1062" s="2">
        <v>0.7721</v>
      </c>
      <c r="S1062" s="2">
        <v>0.5261</v>
      </c>
      <c r="T1062" s="2">
        <v>0.64821</v>
      </c>
      <c r="U1062" s="2">
        <v>0.834</v>
      </c>
    </row>
    <row r="1063" spans="12:21" ht="12.75">
      <c r="L1063" s="2">
        <v>146.2</v>
      </c>
      <c r="M1063" s="2">
        <v>0.834</v>
      </c>
      <c r="N1063" s="2">
        <v>0.64811</v>
      </c>
      <c r="O1063" s="2">
        <v>0.4967</v>
      </c>
      <c r="P1063" s="132">
        <v>0.5242199999999999</v>
      </c>
      <c r="Q1063" s="2">
        <v>0.5553</v>
      </c>
      <c r="R1063" s="2">
        <v>0.772</v>
      </c>
      <c r="S1063" s="2">
        <v>0.526</v>
      </c>
      <c r="T1063" s="2">
        <v>0.64811</v>
      </c>
      <c r="U1063" s="2">
        <v>0.834</v>
      </c>
    </row>
    <row r="1064" spans="12:21" ht="12.75">
      <c r="L1064" s="2">
        <v>146.3</v>
      </c>
      <c r="M1064" s="2">
        <v>0.834</v>
      </c>
      <c r="N1064" s="2">
        <v>0.64801</v>
      </c>
      <c r="O1064" s="2">
        <v>0.4966</v>
      </c>
      <c r="P1064" s="132">
        <v>0.5241199999999999</v>
      </c>
      <c r="Q1064" s="2">
        <v>0.5552</v>
      </c>
      <c r="R1064" s="2">
        <v>0.7719</v>
      </c>
      <c r="S1064" s="2">
        <v>0.5259</v>
      </c>
      <c r="T1064" s="2">
        <v>0.64801</v>
      </c>
      <c r="U1064" s="2">
        <v>0.834</v>
      </c>
    </row>
    <row r="1065" spans="12:21" ht="12.75">
      <c r="L1065" s="2">
        <v>146.4</v>
      </c>
      <c r="M1065" s="2">
        <v>0.834</v>
      </c>
      <c r="N1065" s="2">
        <v>0.64791</v>
      </c>
      <c r="O1065" s="2">
        <v>0.4965</v>
      </c>
      <c r="P1065" s="132">
        <v>0.5240199999999999</v>
      </c>
      <c r="Q1065" s="2">
        <v>0.5552</v>
      </c>
      <c r="R1065" s="2">
        <v>0.7718</v>
      </c>
      <c r="S1065" s="2">
        <v>0.52585</v>
      </c>
      <c r="T1065" s="2">
        <v>0.64791</v>
      </c>
      <c r="U1065" s="2">
        <v>0.834</v>
      </c>
    </row>
    <row r="1066" spans="12:21" ht="12.75">
      <c r="L1066" s="2">
        <v>146.5</v>
      </c>
      <c r="M1066" s="2">
        <v>0.834</v>
      </c>
      <c r="N1066" s="2">
        <v>0.64781</v>
      </c>
      <c r="O1066" s="2">
        <v>0.4964</v>
      </c>
      <c r="P1066" s="132">
        <v>0.5239199999999999</v>
      </c>
      <c r="Q1066" s="2">
        <v>0.5551</v>
      </c>
      <c r="R1066" s="2">
        <v>0.7717</v>
      </c>
      <c r="S1066" s="2">
        <v>0.52575</v>
      </c>
      <c r="T1066" s="2">
        <v>0.64781</v>
      </c>
      <c r="U1066" s="2">
        <v>0.834</v>
      </c>
    </row>
    <row r="1067" spans="12:21" ht="12.75">
      <c r="L1067" s="2">
        <v>146.6</v>
      </c>
      <c r="M1067" s="2">
        <v>0.834</v>
      </c>
      <c r="N1067" s="2">
        <v>0.64776</v>
      </c>
      <c r="O1067" s="2">
        <v>0.4963</v>
      </c>
      <c r="P1067" s="132">
        <v>0.52382</v>
      </c>
      <c r="Q1067" s="2">
        <v>0.5551</v>
      </c>
      <c r="R1067" s="2">
        <v>0.7717</v>
      </c>
      <c r="S1067" s="2">
        <v>0.5257000000000001</v>
      </c>
      <c r="T1067" s="2">
        <v>0.64776</v>
      </c>
      <c r="U1067" s="2">
        <v>0.834</v>
      </c>
    </row>
    <row r="1068" spans="12:21" ht="12.75">
      <c r="L1068" s="2">
        <v>146.7</v>
      </c>
      <c r="M1068" s="2">
        <v>0.834</v>
      </c>
      <c r="N1068" s="2">
        <v>0.64766</v>
      </c>
      <c r="O1068" s="2">
        <v>0.4962</v>
      </c>
      <c r="P1068" s="132">
        <v>0.5237200000000001</v>
      </c>
      <c r="Q1068" s="2">
        <v>0.555</v>
      </c>
      <c r="R1068" s="2">
        <v>0.7716</v>
      </c>
      <c r="S1068" s="2">
        <v>0.5256000000000001</v>
      </c>
      <c r="T1068" s="2">
        <v>0.64766</v>
      </c>
      <c r="U1068" s="2">
        <v>0.834</v>
      </c>
    </row>
    <row r="1069" spans="12:21" ht="12.75">
      <c r="L1069" s="2">
        <v>146.8</v>
      </c>
      <c r="M1069" s="2">
        <v>0.8338</v>
      </c>
      <c r="N1069" s="2">
        <v>0.64756</v>
      </c>
      <c r="O1069" s="2">
        <v>0.4961</v>
      </c>
      <c r="P1069" s="132">
        <v>0.5236200000000001</v>
      </c>
      <c r="Q1069" s="2">
        <v>0.555</v>
      </c>
      <c r="R1069" s="2">
        <v>0.7715</v>
      </c>
      <c r="S1069" s="2">
        <v>0.52555</v>
      </c>
      <c r="T1069" s="2">
        <v>0.64756</v>
      </c>
      <c r="U1069" s="2">
        <v>0.8338</v>
      </c>
    </row>
    <row r="1070" spans="12:21" ht="12.75">
      <c r="L1070" s="2">
        <v>146.9</v>
      </c>
      <c r="M1070" s="2">
        <v>0.8333999999999999</v>
      </c>
      <c r="N1070" s="2">
        <v>0.64746</v>
      </c>
      <c r="O1070" s="2">
        <v>0.497</v>
      </c>
      <c r="P1070" s="132">
        <v>0.5235200000000001</v>
      </c>
      <c r="Q1070" s="2">
        <v>0.5549</v>
      </c>
      <c r="R1070" s="2">
        <v>0.7714</v>
      </c>
      <c r="S1070" s="2">
        <v>0.5259499999999999</v>
      </c>
      <c r="T1070" s="2">
        <v>0.64746</v>
      </c>
      <c r="U1070" s="2">
        <v>0.8333999999999999</v>
      </c>
    </row>
    <row r="1071" spans="12:21" ht="12.75">
      <c r="L1071" s="2">
        <v>147</v>
      </c>
      <c r="M1071" s="2">
        <v>0.833</v>
      </c>
      <c r="N1071" s="2">
        <v>0.64741</v>
      </c>
      <c r="O1071" s="2">
        <v>0.4959</v>
      </c>
      <c r="P1071" s="132">
        <v>0.5234200000000001</v>
      </c>
      <c r="Q1071" s="2">
        <v>0.5549</v>
      </c>
      <c r="R1071" s="2">
        <v>0.7714</v>
      </c>
      <c r="S1071" s="2">
        <v>0.5254</v>
      </c>
      <c r="T1071" s="2">
        <v>0.64741</v>
      </c>
      <c r="U1071" s="2">
        <v>0.833</v>
      </c>
    </row>
    <row r="1072" spans="12:21" ht="12.75">
      <c r="L1072" s="2">
        <v>147.1</v>
      </c>
      <c r="M1072" s="2">
        <v>0.833</v>
      </c>
      <c r="N1072" s="2">
        <v>0.64731</v>
      </c>
      <c r="O1072" s="2">
        <v>0.4958</v>
      </c>
      <c r="P1072" s="132">
        <v>0.5233200000000001</v>
      </c>
      <c r="Q1072" s="2">
        <v>0.5548</v>
      </c>
      <c r="R1072" s="2">
        <v>0.7713</v>
      </c>
      <c r="S1072" s="2">
        <v>0.5253</v>
      </c>
      <c r="T1072" s="2">
        <v>0.64731</v>
      </c>
      <c r="U1072" s="2">
        <v>0.833</v>
      </c>
    </row>
    <row r="1073" spans="12:21" ht="12.75">
      <c r="L1073" s="2">
        <v>147.2</v>
      </c>
      <c r="M1073" s="2">
        <v>0.833</v>
      </c>
      <c r="N1073" s="2">
        <v>0.64721</v>
      </c>
      <c r="O1073" s="2">
        <v>0.4957</v>
      </c>
      <c r="P1073" s="132">
        <v>0.5232199999999999</v>
      </c>
      <c r="Q1073" s="2">
        <v>0.5548</v>
      </c>
      <c r="R1073" s="2">
        <v>0.7712</v>
      </c>
      <c r="S1073" s="2">
        <v>0.52525</v>
      </c>
      <c r="T1073" s="2">
        <v>0.64721</v>
      </c>
      <c r="U1073" s="2">
        <v>0.833</v>
      </c>
    </row>
    <row r="1074" spans="12:21" ht="12.75">
      <c r="L1074" s="2">
        <v>147.3</v>
      </c>
      <c r="M1074" s="2">
        <v>0.833</v>
      </c>
      <c r="N1074" s="2">
        <v>0.64716</v>
      </c>
      <c r="O1074" s="2">
        <v>0.4956</v>
      </c>
      <c r="P1074" s="132">
        <v>0.5231199999999999</v>
      </c>
      <c r="Q1074" s="2">
        <v>0.5547</v>
      </c>
      <c r="R1074" s="2">
        <v>0.7712</v>
      </c>
      <c r="S1074" s="2">
        <v>0.52515</v>
      </c>
      <c r="T1074" s="2">
        <v>0.64716</v>
      </c>
      <c r="U1074" s="2">
        <v>0.833</v>
      </c>
    </row>
    <row r="1075" spans="12:21" ht="12.75">
      <c r="L1075" s="2">
        <v>147.4</v>
      </c>
      <c r="M1075" s="2">
        <v>0.833</v>
      </c>
      <c r="N1075" s="2">
        <v>0.64706</v>
      </c>
      <c r="O1075" s="2">
        <v>0.4955</v>
      </c>
      <c r="P1075" s="132">
        <v>0.5230199999999999</v>
      </c>
      <c r="Q1075" s="2">
        <v>0.5547</v>
      </c>
      <c r="R1075" s="2">
        <v>0.7711</v>
      </c>
      <c r="S1075" s="2">
        <v>0.5251</v>
      </c>
      <c r="T1075" s="2">
        <v>0.64706</v>
      </c>
      <c r="U1075" s="2">
        <v>0.833</v>
      </c>
    </row>
    <row r="1076" spans="12:21" ht="12.75">
      <c r="L1076" s="2">
        <v>147.5</v>
      </c>
      <c r="M1076" s="2">
        <v>0.833</v>
      </c>
      <c r="N1076" s="2">
        <v>0.64696</v>
      </c>
      <c r="O1076" s="2">
        <v>0.4954</v>
      </c>
      <c r="P1076" s="132">
        <v>0.5229199999999999</v>
      </c>
      <c r="Q1076" s="2">
        <v>0.5546</v>
      </c>
      <c r="R1076" s="2">
        <v>0.771</v>
      </c>
      <c r="S1076" s="2">
        <v>0.525</v>
      </c>
      <c r="T1076" s="2">
        <v>0.64696</v>
      </c>
      <c r="U1076" s="2">
        <v>0.833</v>
      </c>
    </row>
    <row r="1077" spans="12:21" ht="12.75">
      <c r="L1077" s="2">
        <v>147.6</v>
      </c>
      <c r="M1077" s="2">
        <v>0.833</v>
      </c>
      <c r="N1077" s="2">
        <v>0.64686</v>
      </c>
      <c r="O1077" s="2">
        <v>0.4953</v>
      </c>
      <c r="P1077" s="132">
        <v>0.52282</v>
      </c>
      <c r="Q1077" s="2">
        <v>0.5546</v>
      </c>
      <c r="R1077" s="2">
        <v>0.7709</v>
      </c>
      <c r="S1077" s="2">
        <v>0.52495</v>
      </c>
      <c r="T1077" s="2">
        <v>0.64686</v>
      </c>
      <c r="U1077" s="2">
        <v>0.833</v>
      </c>
    </row>
    <row r="1078" spans="12:21" ht="12.75">
      <c r="L1078" s="2">
        <v>147.7</v>
      </c>
      <c r="M1078" s="2">
        <v>0.833</v>
      </c>
      <c r="N1078" s="2">
        <v>0.64681</v>
      </c>
      <c r="O1078" s="2">
        <v>0.4952</v>
      </c>
      <c r="P1078" s="132">
        <v>0.52272</v>
      </c>
      <c r="Q1078" s="2">
        <v>0.5545</v>
      </c>
      <c r="R1078" s="2">
        <v>0.7709</v>
      </c>
      <c r="S1078" s="2">
        <v>0.52485</v>
      </c>
      <c r="T1078" s="2">
        <v>0.64681</v>
      </c>
      <c r="U1078" s="2">
        <v>0.833</v>
      </c>
    </row>
    <row r="1079" spans="12:21" ht="12.75">
      <c r="L1079" s="2">
        <v>147.8</v>
      </c>
      <c r="M1079" s="2">
        <v>0.8328</v>
      </c>
      <c r="N1079" s="2">
        <v>0.64671</v>
      </c>
      <c r="O1079" s="2">
        <v>0.4951</v>
      </c>
      <c r="P1079" s="132">
        <v>0.52262</v>
      </c>
      <c r="Q1079" s="2">
        <v>0.5544</v>
      </c>
      <c r="R1079" s="2">
        <v>0.7708</v>
      </c>
      <c r="S1079" s="2">
        <v>0.52475</v>
      </c>
      <c r="T1079" s="2">
        <v>0.64671</v>
      </c>
      <c r="U1079" s="2">
        <v>0.8328</v>
      </c>
    </row>
    <row r="1080" spans="12:21" ht="12.75">
      <c r="L1080" s="2">
        <v>147.9</v>
      </c>
      <c r="M1080" s="2">
        <v>0.8323999999999999</v>
      </c>
      <c r="N1080" s="2">
        <v>0.64661</v>
      </c>
      <c r="O1080" s="2">
        <v>0.496</v>
      </c>
      <c r="P1080" s="132">
        <v>0.52252</v>
      </c>
      <c r="Q1080" s="2">
        <v>0.5544</v>
      </c>
      <c r="R1080" s="2">
        <v>0.7707</v>
      </c>
      <c r="S1080" s="2">
        <v>0.5252</v>
      </c>
      <c r="T1080" s="2">
        <v>0.64661</v>
      </c>
      <c r="U1080" s="2">
        <v>0.8323999999999999</v>
      </c>
    </row>
    <row r="1081" spans="12:21" ht="12.75">
      <c r="L1081" s="2">
        <v>148</v>
      </c>
      <c r="M1081" s="2">
        <v>0.832</v>
      </c>
      <c r="N1081" s="2">
        <v>0.64656</v>
      </c>
      <c r="O1081" s="2">
        <v>0.4949</v>
      </c>
      <c r="P1081" s="132">
        <v>0.52242</v>
      </c>
      <c r="Q1081" s="2">
        <v>0.5543</v>
      </c>
      <c r="R1081" s="2">
        <v>0.7707</v>
      </c>
      <c r="S1081" s="2">
        <v>0.5246</v>
      </c>
      <c r="T1081" s="2">
        <v>0.64656</v>
      </c>
      <c r="U1081" s="2">
        <v>0.832</v>
      </c>
    </row>
    <row r="1082" spans="12:21" ht="12.75">
      <c r="L1082" s="2">
        <v>148.1</v>
      </c>
      <c r="M1082" s="2">
        <v>0.832</v>
      </c>
      <c r="N1082" s="2">
        <v>0.64646</v>
      </c>
      <c r="O1082" s="2">
        <v>0.4948</v>
      </c>
      <c r="P1082" s="132">
        <v>0.5223200000000001</v>
      </c>
      <c r="Q1082" s="2">
        <v>0.5543</v>
      </c>
      <c r="R1082" s="2">
        <v>0.7706</v>
      </c>
      <c r="S1082" s="2">
        <v>0.5245500000000001</v>
      </c>
      <c r="T1082" s="2">
        <v>0.64646</v>
      </c>
      <c r="U1082" s="2">
        <v>0.832</v>
      </c>
    </row>
    <row r="1083" spans="12:21" ht="12.75">
      <c r="L1083" s="2">
        <v>148.2</v>
      </c>
      <c r="M1083" s="2">
        <v>0.832</v>
      </c>
      <c r="N1083" s="2">
        <v>0.64636</v>
      </c>
      <c r="O1083" s="2">
        <v>0.4947</v>
      </c>
      <c r="P1083" s="132">
        <v>0.5222200000000001</v>
      </c>
      <c r="Q1083" s="2">
        <v>0.5542</v>
      </c>
      <c r="R1083" s="2">
        <v>0.7705</v>
      </c>
      <c r="S1083" s="2">
        <v>0.52445</v>
      </c>
      <c r="T1083" s="2">
        <v>0.64636</v>
      </c>
      <c r="U1083" s="2">
        <v>0.832</v>
      </c>
    </row>
    <row r="1084" spans="12:21" ht="12.75">
      <c r="L1084" s="2">
        <v>148.3</v>
      </c>
      <c r="M1084" s="2">
        <v>0.832</v>
      </c>
      <c r="N1084" s="2">
        <v>0.64631</v>
      </c>
      <c r="O1084" s="2">
        <v>0.4946</v>
      </c>
      <c r="P1084" s="132">
        <v>0.5221200000000001</v>
      </c>
      <c r="Q1084" s="2">
        <v>0.5542</v>
      </c>
      <c r="R1084" s="2">
        <v>0.7705</v>
      </c>
      <c r="S1084" s="2">
        <v>0.5244</v>
      </c>
      <c r="T1084" s="2">
        <v>0.64631</v>
      </c>
      <c r="U1084" s="2">
        <v>0.832</v>
      </c>
    </row>
    <row r="1085" spans="12:21" ht="12.75">
      <c r="L1085" s="2">
        <v>148.4</v>
      </c>
      <c r="M1085" s="2">
        <v>0.832</v>
      </c>
      <c r="N1085" s="2">
        <v>0.64621</v>
      </c>
      <c r="O1085" s="2">
        <v>0.4945</v>
      </c>
      <c r="P1085" s="132">
        <v>0.5220199999999999</v>
      </c>
      <c r="Q1085" s="2">
        <v>0.5541</v>
      </c>
      <c r="R1085" s="2">
        <v>0.7704</v>
      </c>
      <c r="S1085" s="2">
        <v>0.5243</v>
      </c>
      <c r="T1085" s="2">
        <v>0.64621</v>
      </c>
      <c r="U1085" s="2">
        <v>0.832</v>
      </c>
    </row>
    <row r="1086" spans="12:21" ht="12.75">
      <c r="L1086" s="2">
        <v>148.5</v>
      </c>
      <c r="M1086" s="2">
        <v>0.832</v>
      </c>
      <c r="N1086" s="2">
        <v>0.64611</v>
      </c>
      <c r="O1086" s="2">
        <v>0.4944</v>
      </c>
      <c r="P1086" s="132">
        <v>0.5219199999999999</v>
      </c>
      <c r="Q1086" s="2">
        <v>0.5541</v>
      </c>
      <c r="R1086" s="2">
        <v>0.7703</v>
      </c>
      <c r="S1086" s="2">
        <v>0.52425</v>
      </c>
      <c r="T1086" s="2">
        <v>0.64611</v>
      </c>
      <c r="U1086" s="2">
        <v>0.832</v>
      </c>
    </row>
    <row r="1087" spans="12:21" ht="12.75">
      <c r="L1087" s="2">
        <v>148.6</v>
      </c>
      <c r="M1087" s="2">
        <v>0.832</v>
      </c>
      <c r="N1087" s="2">
        <v>0.64606</v>
      </c>
      <c r="O1087" s="2">
        <v>0.4943</v>
      </c>
      <c r="P1087" s="132">
        <v>0.52182</v>
      </c>
      <c r="Q1087" s="2">
        <v>0.554</v>
      </c>
      <c r="R1087" s="2">
        <v>0.7703</v>
      </c>
      <c r="S1087" s="2">
        <v>0.52415</v>
      </c>
      <c r="T1087" s="2">
        <v>0.64606</v>
      </c>
      <c r="U1087" s="2">
        <v>0.832</v>
      </c>
    </row>
    <row r="1088" spans="12:21" ht="12.75">
      <c r="L1088" s="2">
        <v>148.7</v>
      </c>
      <c r="M1088" s="2">
        <v>0.832</v>
      </c>
      <c r="N1088" s="2">
        <v>0.64596</v>
      </c>
      <c r="O1088" s="2">
        <v>0.4942</v>
      </c>
      <c r="P1088" s="132">
        <v>0.52172</v>
      </c>
      <c r="Q1088" s="2">
        <v>0.554</v>
      </c>
      <c r="R1088" s="2">
        <v>0.7702</v>
      </c>
      <c r="S1088" s="2">
        <v>0.5241</v>
      </c>
      <c r="T1088" s="2">
        <v>0.64596</v>
      </c>
      <c r="U1088" s="2">
        <v>0.832</v>
      </c>
    </row>
    <row r="1089" spans="12:21" ht="12.75">
      <c r="L1089" s="2">
        <v>148.8</v>
      </c>
      <c r="M1089" s="2">
        <v>0.8318</v>
      </c>
      <c r="N1089" s="2">
        <v>0.64591</v>
      </c>
      <c r="O1089" s="2">
        <v>0.4941</v>
      </c>
      <c r="P1089" s="132">
        <v>0.52162</v>
      </c>
      <c r="Q1089" s="2">
        <v>0.5539</v>
      </c>
      <c r="R1089" s="2">
        <v>0.7702</v>
      </c>
      <c r="S1089" s="2">
        <v>0.524</v>
      </c>
      <c r="T1089" s="2">
        <v>0.64591</v>
      </c>
      <c r="U1089" s="2">
        <v>0.8318</v>
      </c>
    </row>
    <row r="1090" spans="12:21" ht="12.75">
      <c r="L1090" s="2">
        <v>148.9</v>
      </c>
      <c r="M1090" s="2">
        <v>0.8313999999999999</v>
      </c>
      <c r="N1090" s="2">
        <v>0.64581</v>
      </c>
      <c r="O1090" s="2">
        <v>0.495</v>
      </c>
      <c r="P1090" s="132">
        <v>0.52152</v>
      </c>
      <c r="Q1090" s="2">
        <v>0.5539</v>
      </c>
      <c r="R1090" s="2">
        <v>0.7701</v>
      </c>
      <c r="S1090" s="2">
        <v>0.52445</v>
      </c>
      <c r="T1090" s="2">
        <v>0.64581</v>
      </c>
      <c r="U1090" s="2">
        <v>0.8313999999999999</v>
      </c>
    </row>
    <row r="1091" spans="12:21" ht="12.75">
      <c r="L1091" s="2">
        <v>149</v>
      </c>
      <c r="M1091" s="2">
        <v>0.831</v>
      </c>
      <c r="N1091" s="2">
        <v>0.64571</v>
      </c>
      <c r="O1091" s="2">
        <v>0.4939</v>
      </c>
      <c r="P1091" s="132">
        <v>0.52142</v>
      </c>
      <c r="Q1091" s="2">
        <v>0.5538</v>
      </c>
      <c r="R1091" s="2">
        <v>0.77</v>
      </c>
      <c r="S1091" s="2">
        <v>0.5238499999999999</v>
      </c>
      <c r="T1091" s="2">
        <v>0.64571</v>
      </c>
      <c r="U1091" s="2">
        <v>0.831</v>
      </c>
    </row>
    <row r="1092" spans="12:21" ht="12.75">
      <c r="L1092" s="2">
        <v>149.1</v>
      </c>
      <c r="M1092" s="2">
        <v>0.831</v>
      </c>
      <c r="N1092" s="2">
        <v>0.64566</v>
      </c>
      <c r="O1092" s="2">
        <v>0.4938</v>
      </c>
      <c r="P1092" s="132">
        <v>0.52132</v>
      </c>
      <c r="Q1092" s="2">
        <v>0.5538</v>
      </c>
      <c r="R1092" s="2">
        <v>0.77</v>
      </c>
      <c r="S1092" s="2">
        <v>0.5238</v>
      </c>
      <c r="T1092" s="2">
        <v>0.64566</v>
      </c>
      <c r="U1092" s="2">
        <v>0.831</v>
      </c>
    </row>
    <row r="1093" spans="12:21" ht="12.75">
      <c r="L1093" s="2">
        <v>149.2</v>
      </c>
      <c r="M1093" s="2">
        <v>0.831</v>
      </c>
      <c r="N1093" s="2">
        <v>0.64556</v>
      </c>
      <c r="O1093" s="2">
        <v>0.4937</v>
      </c>
      <c r="P1093" s="132">
        <v>0.52122</v>
      </c>
      <c r="Q1093" s="2">
        <v>0.5537</v>
      </c>
      <c r="R1093" s="2">
        <v>0.7699</v>
      </c>
      <c r="S1093" s="2">
        <v>0.5237</v>
      </c>
      <c r="T1093" s="2">
        <v>0.64556</v>
      </c>
      <c r="U1093" s="2">
        <v>0.831</v>
      </c>
    </row>
    <row r="1094" spans="12:21" ht="12.75">
      <c r="L1094" s="2">
        <v>149.3</v>
      </c>
      <c r="M1094" s="2">
        <v>0.831</v>
      </c>
      <c r="N1094" s="2">
        <v>0.64551</v>
      </c>
      <c r="O1094" s="2">
        <v>0.4936</v>
      </c>
      <c r="P1094" s="132">
        <v>0.52112</v>
      </c>
      <c r="Q1094" s="2">
        <v>0.5537</v>
      </c>
      <c r="R1094" s="2">
        <v>0.7699</v>
      </c>
      <c r="S1094" s="2">
        <v>0.52365</v>
      </c>
      <c r="T1094" s="2">
        <v>0.64551</v>
      </c>
      <c r="U1094" s="2">
        <v>0.831</v>
      </c>
    </row>
    <row r="1095" spans="12:21" ht="12.75">
      <c r="L1095" s="2">
        <v>149.4</v>
      </c>
      <c r="M1095" s="2">
        <v>0.831</v>
      </c>
      <c r="N1095" s="2">
        <v>0.64541</v>
      </c>
      <c r="O1095" s="2">
        <v>0.4935</v>
      </c>
      <c r="P1095" s="132">
        <v>0.52102</v>
      </c>
      <c r="Q1095" s="2">
        <v>0.5536</v>
      </c>
      <c r="R1095" s="2">
        <v>0.7698</v>
      </c>
      <c r="S1095" s="2">
        <v>0.52355</v>
      </c>
      <c r="T1095" s="2">
        <v>0.64541</v>
      </c>
      <c r="U1095" s="2">
        <v>0.831</v>
      </c>
    </row>
    <row r="1096" spans="12:21" ht="12.75">
      <c r="L1096" s="2">
        <v>149.5</v>
      </c>
      <c r="M1096" s="2">
        <v>0.831</v>
      </c>
      <c r="N1096" s="2">
        <v>0.64586</v>
      </c>
      <c r="O1096" s="2">
        <v>0.4934</v>
      </c>
      <c r="P1096" s="132">
        <v>0.5219199999999999</v>
      </c>
      <c r="Q1096" s="2">
        <v>0.5536</v>
      </c>
      <c r="R1096" s="2">
        <v>0.7698</v>
      </c>
      <c r="S1096" s="2">
        <v>0.5235</v>
      </c>
      <c r="T1096" s="2">
        <v>0.64586</v>
      </c>
      <c r="U1096" s="2">
        <v>0.831</v>
      </c>
    </row>
    <row r="1097" spans="12:21" ht="12.75">
      <c r="L1097" s="2">
        <v>149.6</v>
      </c>
      <c r="M1097" s="2">
        <v>0.831</v>
      </c>
      <c r="N1097" s="2">
        <v>0.64526</v>
      </c>
      <c r="O1097" s="2">
        <v>0.4933</v>
      </c>
      <c r="P1097" s="132">
        <v>0.5208199999999998</v>
      </c>
      <c r="Q1097" s="2">
        <v>0.5535</v>
      </c>
      <c r="R1097" s="2">
        <v>0.7697</v>
      </c>
      <c r="S1097" s="2">
        <v>0.5234</v>
      </c>
      <c r="T1097" s="2">
        <v>0.64526</v>
      </c>
      <c r="U1097" s="2">
        <v>0.831</v>
      </c>
    </row>
    <row r="1098" spans="12:21" ht="12.75">
      <c r="L1098" s="2">
        <v>149.7</v>
      </c>
      <c r="M1098" s="2">
        <v>0.831</v>
      </c>
      <c r="N1098" s="2">
        <v>0.64516</v>
      </c>
      <c r="O1098" s="2">
        <v>0.4932</v>
      </c>
      <c r="P1098" s="132">
        <v>0.52072</v>
      </c>
      <c r="Q1098" s="2">
        <v>0.5535</v>
      </c>
      <c r="R1098" s="2">
        <v>0.7696</v>
      </c>
      <c r="S1098" s="2">
        <v>0.52335</v>
      </c>
      <c r="T1098" s="2">
        <v>0.64516</v>
      </c>
      <c r="U1098" s="2">
        <v>0.831</v>
      </c>
    </row>
    <row r="1099" spans="12:21" ht="12.75">
      <c r="L1099" s="2">
        <v>149.8</v>
      </c>
      <c r="M1099" s="2">
        <v>0.831</v>
      </c>
      <c r="N1099" s="2">
        <v>0.64511</v>
      </c>
      <c r="O1099" s="2">
        <v>0.4931</v>
      </c>
      <c r="P1099" s="132">
        <v>0.52062</v>
      </c>
      <c r="Q1099" s="2">
        <v>0.5534</v>
      </c>
      <c r="R1099" s="2">
        <v>0.7696</v>
      </c>
      <c r="S1099" s="2">
        <v>0.52325</v>
      </c>
      <c r="T1099" s="2">
        <v>0.64511</v>
      </c>
      <c r="U1099" s="2">
        <v>0.831</v>
      </c>
    </row>
    <row r="1100" spans="12:21" ht="12.75">
      <c r="L1100" s="2">
        <v>149.9</v>
      </c>
      <c r="M1100" s="2">
        <v>0.831</v>
      </c>
      <c r="N1100" s="2">
        <v>0.64501</v>
      </c>
      <c r="O1100" s="2">
        <v>0.494</v>
      </c>
      <c r="P1100" s="132">
        <v>0.52052</v>
      </c>
      <c r="Q1100" s="2">
        <v>0.5533</v>
      </c>
      <c r="R1100" s="2">
        <v>0.7695</v>
      </c>
      <c r="S1100" s="2">
        <v>0.52365</v>
      </c>
      <c r="T1100" s="2">
        <v>0.64501</v>
      </c>
      <c r="U1100" s="2">
        <v>0.831</v>
      </c>
    </row>
    <row r="1101" spans="12:21" ht="12.75">
      <c r="L1101" s="2">
        <v>150</v>
      </c>
      <c r="M1101" s="2">
        <v>0.831</v>
      </c>
      <c r="N1101" s="2">
        <v>0.64496</v>
      </c>
      <c r="O1101" s="2">
        <v>0.4929</v>
      </c>
      <c r="P1101" s="132">
        <v>0.52042</v>
      </c>
      <c r="Q1101" s="2">
        <v>0.5533</v>
      </c>
      <c r="R1101" s="2">
        <v>0.7695</v>
      </c>
      <c r="S1101" s="2">
        <v>0.5231</v>
      </c>
      <c r="T1101" s="2">
        <v>0.64496</v>
      </c>
      <c r="U1101" s="2">
        <v>0.831</v>
      </c>
    </row>
    <row r="1102" spans="12:21" ht="12.75">
      <c r="L1102" s="2">
        <v>150.1</v>
      </c>
      <c r="M1102" s="2">
        <v>0.8306</v>
      </c>
      <c r="N1102" s="2">
        <v>0.64486</v>
      </c>
      <c r="O1102" s="2">
        <v>0.4928</v>
      </c>
      <c r="P1102" s="132">
        <v>0.52032</v>
      </c>
      <c r="Q1102" s="2">
        <v>0.5532</v>
      </c>
      <c r="R1102" s="2">
        <v>0.7694</v>
      </c>
      <c r="S1102" s="2">
        <v>0.523</v>
      </c>
      <c r="T1102" s="2">
        <v>0.64486</v>
      </c>
      <c r="U1102" s="2">
        <v>0.8306</v>
      </c>
    </row>
    <row r="1103" spans="12:21" ht="12.75">
      <c r="L1103" s="2">
        <v>150.2</v>
      </c>
      <c r="M1103" s="2">
        <v>0.8301999999999999</v>
      </c>
      <c r="N1103" s="2">
        <v>0.64481</v>
      </c>
      <c r="O1103" s="2">
        <v>0.4927</v>
      </c>
      <c r="P1103" s="132">
        <v>0.52022</v>
      </c>
      <c r="Q1103" s="2">
        <v>0.5532</v>
      </c>
      <c r="R1103" s="2">
        <v>0.7694</v>
      </c>
      <c r="S1103" s="2">
        <v>0.52295</v>
      </c>
      <c r="T1103" s="2">
        <v>0.64481</v>
      </c>
      <c r="U1103" s="2">
        <v>0.8301999999999999</v>
      </c>
    </row>
    <row r="1104" spans="12:21" ht="12.75">
      <c r="L1104" s="2">
        <v>150.3</v>
      </c>
      <c r="M1104" s="2">
        <v>0.83</v>
      </c>
      <c r="N1104" s="2">
        <v>0.64471</v>
      </c>
      <c r="O1104" s="2">
        <v>0.4926</v>
      </c>
      <c r="P1104" s="132">
        <v>0.52012</v>
      </c>
      <c r="Q1104" s="2">
        <v>0.5531</v>
      </c>
      <c r="R1104" s="2">
        <v>0.7693</v>
      </c>
      <c r="S1104" s="2">
        <v>0.52285</v>
      </c>
      <c r="T1104" s="2">
        <v>0.64471</v>
      </c>
      <c r="U1104" s="2">
        <v>0.83</v>
      </c>
    </row>
    <row r="1105" spans="12:21" ht="12.75">
      <c r="L1105" s="2">
        <v>150.4</v>
      </c>
      <c r="M1105" s="2">
        <v>0.83</v>
      </c>
      <c r="N1105" s="2">
        <v>0.64466</v>
      </c>
      <c r="O1105" s="2">
        <v>0.4925</v>
      </c>
      <c r="P1105" s="132">
        <v>0.52002</v>
      </c>
      <c r="Q1105" s="2">
        <v>0.5531</v>
      </c>
      <c r="R1105" s="2">
        <v>0.7693</v>
      </c>
      <c r="S1105" s="2">
        <v>0.5228</v>
      </c>
      <c r="T1105" s="2">
        <v>0.64466</v>
      </c>
      <c r="U1105" s="2">
        <v>0.83</v>
      </c>
    </row>
    <row r="1106" spans="12:21" ht="12.75">
      <c r="L1106" s="2">
        <v>150.5</v>
      </c>
      <c r="M1106" s="2">
        <v>0.83</v>
      </c>
      <c r="N1106" s="2">
        <v>0.64456</v>
      </c>
      <c r="O1106" s="2">
        <v>0.4924</v>
      </c>
      <c r="P1106" s="132">
        <v>0.51992</v>
      </c>
      <c r="Q1106" s="2">
        <v>0.553</v>
      </c>
      <c r="R1106" s="2">
        <v>0.7692</v>
      </c>
      <c r="S1106" s="2">
        <v>0.5227</v>
      </c>
      <c r="T1106" s="2">
        <v>0.64456</v>
      </c>
      <c r="U1106" s="2">
        <v>0.83</v>
      </c>
    </row>
    <row r="1107" spans="12:21" ht="12.75">
      <c r="L1107" s="2">
        <v>150.6</v>
      </c>
      <c r="M1107" s="2">
        <v>0.83</v>
      </c>
      <c r="N1107" s="2">
        <v>0.64451</v>
      </c>
      <c r="O1107" s="2">
        <v>0.4923</v>
      </c>
      <c r="P1107" s="132">
        <v>0.5198200000000001</v>
      </c>
      <c r="Q1107" s="2">
        <v>0.553</v>
      </c>
      <c r="R1107" s="2">
        <v>0.7692</v>
      </c>
      <c r="S1107" s="2">
        <v>0.5226500000000001</v>
      </c>
      <c r="T1107" s="2">
        <v>0.64451</v>
      </c>
      <c r="U1107" s="2">
        <v>0.83</v>
      </c>
    </row>
    <row r="1108" spans="12:21" ht="12.75">
      <c r="L1108" s="2">
        <v>150.7</v>
      </c>
      <c r="M1108" s="2">
        <v>0.83</v>
      </c>
      <c r="N1108" s="2">
        <v>0.64441</v>
      </c>
      <c r="O1108" s="2">
        <v>0.4922</v>
      </c>
      <c r="P1108" s="132">
        <v>0.5197200000000001</v>
      </c>
      <c r="Q1108" s="2">
        <v>0.5529</v>
      </c>
      <c r="R1108" s="2">
        <v>0.7691</v>
      </c>
      <c r="S1108" s="2">
        <v>0.52255</v>
      </c>
      <c r="T1108" s="2">
        <v>0.64441</v>
      </c>
      <c r="U1108" s="2">
        <v>0.83</v>
      </c>
    </row>
    <row r="1109" spans="12:21" ht="12.75">
      <c r="L1109" s="2">
        <v>150.8</v>
      </c>
      <c r="M1109" s="2">
        <v>0.83</v>
      </c>
      <c r="N1109" s="2">
        <v>0.64436</v>
      </c>
      <c r="O1109" s="2">
        <v>0.4921</v>
      </c>
      <c r="P1109" s="132">
        <v>0.5196200000000001</v>
      </c>
      <c r="Q1109" s="2">
        <v>0.5529</v>
      </c>
      <c r="R1109" s="2">
        <v>0.7691</v>
      </c>
      <c r="S1109" s="2">
        <v>0.5225</v>
      </c>
      <c r="T1109" s="2">
        <v>0.64436</v>
      </c>
      <c r="U1109" s="2">
        <v>0.83</v>
      </c>
    </row>
    <row r="1110" spans="12:21" ht="12.75">
      <c r="L1110" s="2">
        <v>150.9</v>
      </c>
      <c r="M1110" s="2">
        <v>0.83</v>
      </c>
      <c r="N1110" s="2">
        <v>0.64431</v>
      </c>
      <c r="O1110" s="2">
        <v>0.493</v>
      </c>
      <c r="P1110" s="132">
        <v>0.5195200000000001</v>
      </c>
      <c r="Q1110" s="2">
        <v>0.5528</v>
      </c>
      <c r="R1110" s="2">
        <v>0.7691</v>
      </c>
      <c r="S1110" s="2">
        <v>0.5228999999999999</v>
      </c>
      <c r="T1110" s="2">
        <v>0.64431</v>
      </c>
      <c r="U1110" s="2">
        <v>0.83</v>
      </c>
    </row>
    <row r="1111" spans="12:21" ht="12.75">
      <c r="L1111" s="2">
        <v>151</v>
      </c>
      <c r="M1111" s="2">
        <v>0.83</v>
      </c>
      <c r="N1111" s="2">
        <v>0.64421</v>
      </c>
      <c r="O1111" s="2">
        <v>0.4919</v>
      </c>
      <c r="P1111" s="132">
        <v>0.5193199999999999</v>
      </c>
      <c r="Q1111" s="2">
        <v>0.5528</v>
      </c>
      <c r="R1111" s="2">
        <v>0.7691</v>
      </c>
      <c r="S1111" s="2">
        <v>0.52235</v>
      </c>
      <c r="T1111" s="2">
        <v>0.64421</v>
      </c>
      <c r="U1111" s="2">
        <v>0.83</v>
      </c>
    </row>
    <row r="1112" spans="12:21" ht="12.75">
      <c r="L1112" s="2">
        <v>151.1</v>
      </c>
      <c r="M1112" s="2">
        <v>0.83</v>
      </c>
      <c r="N1112" s="2">
        <v>0.64413</v>
      </c>
      <c r="O1112" s="2">
        <v>0.4918</v>
      </c>
      <c r="P1112" s="132">
        <v>0.51916</v>
      </c>
      <c r="Q1112" s="2">
        <v>0.5527</v>
      </c>
      <c r="R1112" s="2">
        <v>0.7691</v>
      </c>
      <c r="S1112" s="2">
        <v>0.52225</v>
      </c>
      <c r="T1112" s="2">
        <v>0.64413</v>
      </c>
      <c r="U1112" s="2">
        <v>0.83</v>
      </c>
    </row>
    <row r="1113" spans="12:21" ht="12.75">
      <c r="L1113" s="2">
        <v>151.2</v>
      </c>
      <c r="M1113" s="2">
        <v>0.83</v>
      </c>
      <c r="N1113" s="2">
        <v>0.64406</v>
      </c>
      <c r="O1113" s="2">
        <v>0.4917</v>
      </c>
      <c r="P1113" s="132">
        <v>0.5190199999999999</v>
      </c>
      <c r="Q1113" s="2">
        <v>0.5527</v>
      </c>
      <c r="R1113" s="2">
        <v>0.7691</v>
      </c>
      <c r="S1113" s="2">
        <v>0.5222</v>
      </c>
      <c r="T1113" s="2">
        <v>0.64406</v>
      </c>
      <c r="U1113" s="2">
        <v>0.83</v>
      </c>
    </row>
    <row r="1114" spans="12:21" ht="12.75">
      <c r="L1114" s="2">
        <v>151.3</v>
      </c>
      <c r="M1114" s="2">
        <v>0.8298</v>
      </c>
      <c r="N1114" s="2">
        <v>0.64398</v>
      </c>
      <c r="O1114" s="2">
        <v>0.4916</v>
      </c>
      <c r="P1114" s="132">
        <v>0.51886</v>
      </c>
      <c r="Q1114" s="2">
        <v>0.5526</v>
      </c>
      <c r="R1114" s="2">
        <v>0.7691</v>
      </c>
      <c r="S1114" s="2">
        <v>0.5221</v>
      </c>
      <c r="T1114" s="2">
        <v>0.64398</v>
      </c>
      <c r="U1114" s="2">
        <v>0.8298</v>
      </c>
    </row>
    <row r="1115" spans="12:21" ht="12.75">
      <c r="L1115" s="2">
        <v>151.4</v>
      </c>
      <c r="M1115" s="2">
        <v>0.8293999999999999</v>
      </c>
      <c r="N1115" s="2">
        <v>0.64391</v>
      </c>
      <c r="O1115" s="2">
        <v>0.4915</v>
      </c>
      <c r="P1115" s="132">
        <v>0.51872</v>
      </c>
      <c r="Q1115" s="2">
        <v>0.5526</v>
      </c>
      <c r="R1115" s="2">
        <v>0.7691</v>
      </c>
      <c r="S1115" s="2">
        <v>0.52205</v>
      </c>
      <c r="T1115" s="2">
        <v>0.64391</v>
      </c>
      <c r="U1115" s="2">
        <v>0.8293999999999999</v>
      </c>
    </row>
    <row r="1116" spans="12:21" ht="12.75">
      <c r="L1116" s="2">
        <v>151.5</v>
      </c>
      <c r="M1116" s="2">
        <v>0.829</v>
      </c>
      <c r="N1116" s="2">
        <v>0.64383</v>
      </c>
      <c r="O1116" s="2">
        <v>0.4914</v>
      </c>
      <c r="P1116" s="132">
        <v>0.51856</v>
      </c>
      <c r="Q1116" s="2">
        <v>0.5525</v>
      </c>
      <c r="R1116" s="2">
        <v>0.7691</v>
      </c>
      <c r="S1116" s="2">
        <v>0.52195</v>
      </c>
      <c r="T1116" s="2">
        <v>0.64383</v>
      </c>
      <c r="U1116" s="2">
        <v>0.829</v>
      </c>
    </row>
    <row r="1117" spans="12:21" ht="12.75">
      <c r="L1117" s="2">
        <v>151.6</v>
      </c>
      <c r="M1117" s="2">
        <v>0.829</v>
      </c>
      <c r="N1117" s="2">
        <v>0.64376</v>
      </c>
      <c r="O1117" s="2">
        <v>0.4913</v>
      </c>
      <c r="P1117" s="132">
        <v>0.51842</v>
      </c>
      <c r="Q1117" s="2">
        <v>0.5525</v>
      </c>
      <c r="R1117" s="2">
        <v>0.7691</v>
      </c>
      <c r="S1117" s="2">
        <v>0.5219</v>
      </c>
      <c r="T1117" s="2">
        <v>0.64376</v>
      </c>
      <c r="U1117" s="2">
        <v>0.829</v>
      </c>
    </row>
    <row r="1118" spans="12:21" ht="12.75">
      <c r="L1118" s="2">
        <v>151.7</v>
      </c>
      <c r="M1118" s="2">
        <v>0.829</v>
      </c>
      <c r="N1118" s="2">
        <v>0.64368</v>
      </c>
      <c r="O1118" s="2">
        <v>0.4912</v>
      </c>
      <c r="P1118" s="132">
        <v>0.51826</v>
      </c>
      <c r="Q1118" s="2">
        <v>0.5524</v>
      </c>
      <c r="R1118" s="2">
        <v>0.7691</v>
      </c>
      <c r="S1118" s="2">
        <v>0.5218</v>
      </c>
      <c r="T1118" s="2">
        <v>0.64368</v>
      </c>
      <c r="U1118" s="2">
        <v>0.829</v>
      </c>
    </row>
    <row r="1119" spans="12:21" ht="12.75">
      <c r="L1119" s="2">
        <v>151.8</v>
      </c>
      <c r="M1119" s="2">
        <v>0.829</v>
      </c>
      <c r="N1119" s="2">
        <v>0.64361</v>
      </c>
      <c r="O1119" s="2">
        <v>0.4911</v>
      </c>
      <c r="P1119" s="132">
        <v>0.51812</v>
      </c>
      <c r="Q1119" s="2">
        <v>0.5524</v>
      </c>
      <c r="R1119" s="2">
        <v>0.7691</v>
      </c>
      <c r="S1119" s="2">
        <v>0.5217499999999999</v>
      </c>
      <c r="T1119" s="2">
        <v>0.64361</v>
      </c>
      <c r="U1119" s="2">
        <v>0.829</v>
      </c>
    </row>
    <row r="1120" spans="12:21" ht="12.75">
      <c r="L1120" s="2">
        <v>151.9</v>
      </c>
      <c r="M1120" s="2">
        <v>0.829</v>
      </c>
      <c r="N1120" s="2">
        <v>0.64353</v>
      </c>
      <c r="O1120" s="2">
        <v>0.492</v>
      </c>
      <c r="P1120" s="132">
        <v>0.5179600000000001</v>
      </c>
      <c r="Q1120" s="2">
        <v>0.5523</v>
      </c>
      <c r="R1120" s="2">
        <v>0.7691</v>
      </c>
      <c r="S1120" s="2">
        <v>0.52215</v>
      </c>
      <c r="T1120" s="2">
        <v>0.64353</v>
      </c>
      <c r="U1120" s="2">
        <v>0.829</v>
      </c>
    </row>
    <row r="1121" spans="12:21" ht="12.75">
      <c r="L1121" s="2">
        <v>152</v>
      </c>
      <c r="M1121" s="2">
        <v>0.829</v>
      </c>
      <c r="N1121" s="2">
        <v>0.64346</v>
      </c>
      <c r="O1121" s="2">
        <v>0.4909</v>
      </c>
      <c r="P1121" s="132">
        <v>0.5178200000000001</v>
      </c>
      <c r="Q1121" s="2">
        <v>0.5523</v>
      </c>
      <c r="R1121" s="2">
        <v>0.7691</v>
      </c>
      <c r="S1121" s="2">
        <v>0.5216000000000001</v>
      </c>
      <c r="T1121" s="2">
        <v>0.64346</v>
      </c>
      <c r="U1121" s="2">
        <v>0.829</v>
      </c>
    </row>
    <row r="1122" spans="12:21" ht="12.75">
      <c r="L1122" s="2">
        <v>152.1</v>
      </c>
      <c r="M1122" s="2">
        <v>0.829</v>
      </c>
      <c r="N1122" s="2">
        <v>0.64338</v>
      </c>
      <c r="O1122" s="2">
        <v>0.4908</v>
      </c>
      <c r="P1122" s="132">
        <v>0.5176599999999999</v>
      </c>
      <c r="Q1122" s="2">
        <v>0.5522</v>
      </c>
      <c r="R1122" s="2">
        <v>0.7691</v>
      </c>
      <c r="S1122" s="2">
        <v>0.5215000000000001</v>
      </c>
      <c r="T1122" s="2">
        <v>0.64338</v>
      </c>
      <c r="U1122" s="2">
        <v>0.829</v>
      </c>
    </row>
    <row r="1123" spans="12:21" ht="12.75">
      <c r="L1123" s="2">
        <v>152.2</v>
      </c>
      <c r="M1123" s="2">
        <v>0.829</v>
      </c>
      <c r="N1123" s="2">
        <v>0.64331</v>
      </c>
      <c r="O1123" s="2">
        <v>0.4907</v>
      </c>
      <c r="P1123" s="132">
        <v>0.5175200000000001</v>
      </c>
      <c r="Q1123" s="2">
        <v>0.5522</v>
      </c>
      <c r="R1123" s="2">
        <v>0.7691</v>
      </c>
      <c r="S1123" s="2">
        <v>0.52145</v>
      </c>
      <c r="T1123" s="2">
        <v>0.64331</v>
      </c>
      <c r="U1123" s="2">
        <v>0.829</v>
      </c>
    </row>
    <row r="1124" spans="12:21" ht="12.75">
      <c r="L1124" s="2">
        <v>152.3</v>
      </c>
      <c r="M1124" s="2">
        <v>0.829</v>
      </c>
      <c r="N1124" s="2">
        <v>0.64323</v>
      </c>
      <c r="O1124" s="2">
        <v>0.4906</v>
      </c>
      <c r="P1124" s="132">
        <v>0.5173599999999999</v>
      </c>
      <c r="Q1124" s="2">
        <v>0.5521</v>
      </c>
      <c r="R1124" s="2">
        <v>0.7691</v>
      </c>
      <c r="S1124" s="2">
        <v>0.52135</v>
      </c>
      <c r="T1124" s="2">
        <v>0.64323</v>
      </c>
      <c r="U1124" s="2">
        <v>0.829</v>
      </c>
    </row>
    <row r="1125" spans="12:21" ht="12.75">
      <c r="L1125" s="2">
        <v>152.4</v>
      </c>
      <c r="M1125" s="2">
        <v>0.829</v>
      </c>
      <c r="N1125" s="2">
        <v>0.64316</v>
      </c>
      <c r="O1125" s="2">
        <v>0.4905</v>
      </c>
      <c r="P1125" s="132">
        <v>0.5172199999999999</v>
      </c>
      <c r="Q1125" s="2">
        <v>0.5521</v>
      </c>
      <c r="R1125" s="2">
        <v>0.7691</v>
      </c>
      <c r="S1125" s="2">
        <v>0.5213</v>
      </c>
      <c r="T1125" s="2">
        <v>0.64316</v>
      </c>
      <c r="U1125" s="2">
        <v>0.829</v>
      </c>
    </row>
    <row r="1126" spans="12:21" ht="12.75">
      <c r="L1126" s="2">
        <v>152.5</v>
      </c>
      <c r="M1126" s="2">
        <v>0.829</v>
      </c>
      <c r="N1126" s="2">
        <v>0.64308</v>
      </c>
      <c r="O1126" s="2">
        <v>0.4904</v>
      </c>
      <c r="P1126" s="132">
        <v>0.51706</v>
      </c>
      <c r="Q1126" s="2">
        <v>0.552</v>
      </c>
      <c r="R1126" s="2">
        <v>0.7691</v>
      </c>
      <c r="S1126" s="2">
        <v>0.5212</v>
      </c>
      <c r="T1126" s="2">
        <v>0.64308</v>
      </c>
      <c r="U1126" s="2">
        <v>0.829</v>
      </c>
    </row>
    <row r="1127" spans="12:21" ht="12.75">
      <c r="L1127" s="2">
        <v>152.6</v>
      </c>
      <c r="M1127" s="2">
        <v>0.8286</v>
      </c>
      <c r="N1127" s="2">
        <v>0.64301</v>
      </c>
      <c r="O1127" s="2">
        <v>0.4903</v>
      </c>
      <c r="P1127" s="132">
        <v>0.5169199999999999</v>
      </c>
      <c r="Q1127" s="2">
        <v>0.552</v>
      </c>
      <c r="R1127" s="2">
        <v>0.7691</v>
      </c>
      <c r="S1127" s="2">
        <v>0.52115</v>
      </c>
      <c r="T1127" s="2">
        <v>0.64301</v>
      </c>
      <c r="U1127" s="2">
        <v>0.8286</v>
      </c>
    </row>
    <row r="1128" spans="12:21" ht="12.75">
      <c r="L1128" s="2">
        <v>152.7</v>
      </c>
      <c r="M1128" s="2">
        <v>0.8281999999999999</v>
      </c>
      <c r="N1128" s="2">
        <v>0.64293</v>
      </c>
      <c r="O1128" s="2">
        <v>0.4902</v>
      </c>
      <c r="P1128" s="132">
        <v>0.51676</v>
      </c>
      <c r="Q1128" s="2">
        <v>0.5519</v>
      </c>
      <c r="R1128" s="2">
        <v>0.7691</v>
      </c>
      <c r="S1128" s="2">
        <v>0.52105</v>
      </c>
      <c r="T1128" s="2">
        <v>0.64293</v>
      </c>
      <c r="U1128" s="2">
        <v>0.8281999999999999</v>
      </c>
    </row>
    <row r="1129" spans="12:21" ht="12.75">
      <c r="L1129" s="2">
        <v>152.8</v>
      </c>
      <c r="M1129" s="2">
        <v>0.828</v>
      </c>
      <c r="N1129" s="2">
        <v>0.64286</v>
      </c>
      <c r="O1129" s="2">
        <v>0.4901</v>
      </c>
      <c r="P1129" s="132">
        <v>0.51662</v>
      </c>
      <c r="Q1129" s="2">
        <v>0.5519</v>
      </c>
      <c r="R1129" s="2">
        <v>0.7691</v>
      </c>
      <c r="S1129" s="2">
        <v>0.5209999999999999</v>
      </c>
      <c r="T1129" s="2">
        <v>0.64286</v>
      </c>
      <c r="U1129" s="2">
        <v>0.828</v>
      </c>
    </row>
    <row r="1130" spans="12:21" ht="12.75">
      <c r="L1130" s="2">
        <v>152.9</v>
      </c>
      <c r="M1130" s="2">
        <v>0.828</v>
      </c>
      <c r="N1130" s="2">
        <v>0.64278</v>
      </c>
      <c r="O1130" s="2">
        <v>0.491</v>
      </c>
      <c r="P1130" s="132">
        <v>0.51646</v>
      </c>
      <c r="Q1130" s="2">
        <v>0.5518</v>
      </c>
      <c r="R1130" s="2">
        <v>0.7691</v>
      </c>
      <c r="S1130" s="2">
        <v>0.5214</v>
      </c>
      <c r="T1130" s="2">
        <v>0.64278</v>
      </c>
      <c r="U1130" s="2">
        <v>0.828</v>
      </c>
    </row>
    <row r="1131" spans="12:21" ht="12.75">
      <c r="L1131" s="2">
        <v>153</v>
      </c>
      <c r="M1131" s="2">
        <v>0.828</v>
      </c>
      <c r="N1131" s="2">
        <v>0.64271</v>
      </c>
      <c r="O1131" s="2">
        <v>0.4899</v>
      </c>
      <c r="P1131" s="132">
        <v>0.51632</v>
      </c>
      <c r="Q1131" s="2">
        <v>0.5518</v>
      </c>
      <c r="R1131" s="2">
        <v>0.7691</v>
      </c>
      <c r="S1131" s="2">
        <v>0.52085</v>
      </c>
      <c r="T1131" s="2">
        <v>0.64271</v>
      </c>
      <c r="U1131" s="2">
        <v>0.828</v>
      </c>
    </row>
    <row r="1132" spans="12:21" ht="12.75">
      <c r="L1132" s="2">
        <v>153.1</v>
      </c>
      <c r="M1132" s="2">
        <v>0.828</v>
      </c>
      <c r="N1132" s="2">
        <v>0.64263</v>
      </c>
      <c r="O1132" s="2">
        <v>0.4898</v>
      </c>
      <c r="P1132" s="132">
        <v>0.5161600000000001</v>
      </c>
      <c r="Q1132" s="2">
        <v>0.5517</v>
      </c>
      <c r="R1132" s="2">
        <v>0.7691</v>
      </c>
      <c r="S1132" s="2">
        <v>0.52075</v>
      </c>
      <c r="T1132" s="2">
        <v>0.64263</v>
      </c>
      <c r="U1132" s="2">
        <v>0.828</v>
      </c>
    </row>
    <row r="1133" spans="12:21" ht="12.75">
      <c r="L1133" s="2">
        <v>153.2</v>
      </c>
      <c r="M1133" s="2">
        <v>0.828</v>
      </c>
      <c r="N1133" s="2">
        <v>0.64256</v>
      </c>
      <c r="O1133" s="2">
        <v>0.4897</v>
      </c>
      <c r="P1133" s="132">
        <v>0.51602</v>
      </c>
      <c r="Q1133" s="2">
        <v>0.5517</v>
      </c>
      <c r="R1133" s="2">
        <v>0.7691</v>
      </c>
      <c r="S1133" s="2">
        <v>0.5206999999999999</v>
      </c>
      <c r="T1133" s="2">
        <v>0.64256</v>
      </c>
      <c r="U1133" s="2">
        <v>0.828</v>
      </c>
    </row>
    <row r="1134" spans="12:21" ht="12.75">
      <c r="L1134" s="2">
        <v>153.3</v>
      </c>
      <c r="M1134" s="2">
        <v>0.828</v>
      </c>
      <c r="N1134" s="2">
        <v>0.64248</v>
      </c>
      <c r="O1134" s="2">
        <v>0.4896</v>
      </c>
      <c r="P1134" s="132">
        <v>0.5158600000000001</v>
      </c>
      <c r="Q1134" s="2">
        <v>0.5516</v>
      </c>
      <c r="R1134" s="2">
        <v>0.7691</v>
      </c>
      <c r="S1134" s="2">
        <v>0.5206</v>
      </c>
      <c r="T1134" s="2">
        <v>0.64248</v>
      </c>
      <c r="U1134" s="2">
        <v>0.828</v>
      </c>
    </row>
    <row r="1135" spans="12:21" ht="12.75">
      <c r="L1135" s="2">
        <v>153.4</v>
      </c>
      <c r="M1135" s="2">
        <v>0.828</v>
      </c>
      <c r="N1135" s="2">
        <v>0.64241</v>
      </c>
      <c r="O1135" s="2">
        <v>0.4895</v>
      </c>
      <c r="P1135" s="132">
        <v>0.5157200000000001</v>
      </c>
      <c r="Q1135" s="2">
        <v>0.5515</v>
      </c>
      <c r="R1135" s="2">
        <v>0.7691</v>
      </c>
      <c r="S1135" s="2">
        <v>0.5205</v>
      </c>
      <c r="T1135" s="2">
        <v>0.64241</v>
      </c>
      <c r="U1135" s="2">
        <v>0.828</v>
      </c>
    </row>
    <row r="1136" spans="12:21" ht="12.75">
      <c r="L1136" s="2">
        <v>153.5</v>
      </c>
      <c r="M1136" s="2">
        <v>0.828</v>
      </c>
      <c r="N1136" s="2">
        <v>0.64233</v>
      </c>
      <c r="O1136" s="2">
        <v>0.4894</v>
      </c>
      <c r="P1136" s="132">
        <v>0.5155599999999999</v>
      </c>
      <c r="Q1136" s="2">
        <v>0.5515</v>
      </c>
      <c r="R1136" s="2">
        <v>0.7691</v>
      </c>
      <c r="S1136" s="2">
        <v>0.52045</v>
      </c>
      <c r="T1136" s="2">
        <v>0.64233</v>
      </c>
      <c r="U1136" s="2">
        <v>0.828</v>
      </c>
    </row>
    <row r="1137" spans="12:21" ht="12.75">
      <c r="L1137" s="2">
        <v>153.6</v>
      </c>
      <c r="M1137" s="2">
        <v>0.828</v>
      </c>
      <c r="N1137" s="2">
        <v>0.64226</v>
      </c>
      <c r="O1137" s="2">
        <v>0.4893</v>
      </c>
      <c r="P1137" s="132">
        <v>0.5154200000000001</v>
      </c>
      <c r="Q1137" s="2">
        <v>0.5514</v>
      </c>
      <c r="R1137" s="2">
        <v>0.7691</v>
      </c>
      <c r="S1137" s="2">
        <v>0.52035</v>
      </c>
      <c r="T1137" s="2">
        <v>0.64226</v>
      </c>
      <c r="U1137" s="2">
        <v>0.828</v>
      </c>
    </row>
    <row r="1138" spans="12:21" ht="12.75">
      <c r="L1138" s="2">
        <v>153.7</v>
      </c>
      <c r="M1138" s="2">
        <v>0.828</v>
      </c>
      <c r="N1138" s="2">
        <v>0.64218</v>
      </c>
      <c r="O1138" s="2">
        <v>0.4892</v>
      </c>
      <c r="P1138" s="132">
        <v>0.5152599999999999</v>
      </c>
      <c r="Q1138" s="2">
        <v>0.5514</v>
      </c>
      <c r="R1138" s="2">
        <v>0.7691</v>
      </c>
      <c r="S1138" s="2">
        <v>0.5203</v>
      </c>
      <c r="T1138" s="2">
        <v>0.64218</v>
      </c>
      <c r="U1138" s="2">
        <v>0.828</v>
      </c>
    </row>
    <row r="1139" spans="12:21" ht="12.75">
      <c r="L1139" s="2">
        <v>153.8</v>
      </c>
      <c r="M1139" s="2">
        <v>0.828</v>
      </c>
      <c r="N1139" s="2">
        <v>0.64211</v>
      </c>
      <c r="O1139" s="2">
        <v>0.4891</v>
      </c>
      <c r="P1139" s="132">
        <v>0.5151199999999999</v>
      </c>
      <c r="Q1139" s="2">
        <v>0.5513</v>
      </c>
      <c r="R1139" s="2">
        <v>0.7691</v>
      </c>
      <c r="S1139" s="2">
        <v>0.5202</v>
      </c>
      <c r="T1139" s="2">
        <v>0.64211</v>
      </c>
      <c r="U1139" s="2">
        <v>0.828</v>
      </c>
    </row>
    <row r="1140" spans="12:21" ht="12.75">
      <c r="L1140" s="2">
        <v>153.9</v>
      </c>
      <c r="M1140" s="2">
        <v>0.828</v>
      </c>
      <c r="N1140" s="2">
        <v>0.64203</v>
      </c>
      <c r="O1140" s="2">
        <v>0.49</v>
      </c>
      <c r="P1140" s="132">
        <v>0.51496</v>
      </c>
      <c r="Q1140" s="2">
        <v>0.5513</v>
      </c>
      <c r="R1140" s="2">
        <v>0.7691</v>
      </c>
      <c r="S1140" s="2">
        <v>0.5206500000000001</v>
      </c>
      <c r="T1140" s="2">
        <v>0.64203</v>
      </c>
      <c r="U1140" s="2">
        <v>0.828</v>
      </c>
    </row>
    <row r="1141" spans="12:21" ht="12.75">
      <c r="L1141" s="2">
        <v>154</v>
      </c>
      <c r="M1141" s="2">
        <v>0.828</v>
      </c>
      <c r="N1141" s="2">
        <v>0.64196</v>
      </c>
      <c r="O1141" s="2">
        <v>0.4889</v>
      </c>
      <c r="P1141" s="132">
        <v>0.5148199999999999</v>
      </c>
      <c r="Q1141" s="2">
        <v>0.5512</v>
      </c>
      <c r="R1141" s="2">
        <v>0.7691</v>
      </c>
      <c r="S1141" s="2">
        <v>0.52005</v>
      </c>
      <c r="T1141" s="2">
        <v>0.64196</v>
      </c>
      <c r="U1141" s="2">
        <v>0.828</v>
      </c>
    </row>
    <row r="1142" spans="12:21" ht="12.75">
      <c r="L1142" s="2">
        <v>154.1</v>
      </c>
      <c r="M1142" s="2">
        <v>0.8276</v>
      </c>
      <c r="N1142" s="2">
        <v>0.64188</v>
      </c>
      <c r="O1142" s="2">
        <v>0.4888</v>
      </c>
      <c r="P1142" s="132">
        <v>0.51466</v>
      </c>
      <c r="Q1142" s="2">
        <v>0.5512</v>
      </c>
      <c r="R1142" s="2">
        <v>0.7691</v>
      </c>
      <c r="S1142" s="2">
        <v>0.52</v>
      </c>
      <c r="T1142" s="2">
        <v>0.64188</v>
      </c>
      <c r="U1142" s="2">
        <v>0.8276</v>
      </c>
    </row>
    <row r="1143" spans="12:21" ht="12.75">
      <c r="L1143" s="2">
        <v>154.2</v>
      </c>
      <c r="M1143" s="2">
        <v>0.8271999999999999</v>
      </c>
      <c r="N1143" s="2">
        <v>0.64181</v>
      </c>
      <c r="O1143" s="2">
        <v>0.4887</v>
      </c>
      <c r="P1143" s="132">
        <v>0.51452</v>
      </c>
      <c r="Q1143" s="2">
        <v>0.5511</v>
      </c>
      <c r="R1143" s="2">
        <v>0.7691</v>
      </c>
      <c r="S1143" s="2">
        <v>0.5199</v>
      </c>
      <c r="T1143" s="2">
        <v>0.64181</v>
      </c>
      <c r="U1143" s="2">
        <v>0.8271999999999999</v>
      </c>
    </row>
    <row r="1144" spans="12:21" ht="12.75">
      <c r="L1144" s="2">
        <v>154.3</v>
      </c>
      <c r="M1144" s="2">
        <v>0.827</v>
      </c>
      <c r="N1144" s="2">
        <v>0.64173</v>
      </c>
      <c r="O1144" s="2">
        <v>0.4886</v>
      </c>
      <c r="P1144" s="132">
        <v>0.51436</v>
      </c>
      <c r="Q1144" s="2">
        <v>0.5511</v>
      </c>
      <c r="R1144" s="2">
        <v>0.7691</v>
      </c>
      <c r="S1144" s="2">
        <v>0.51985</v>
      </c>
      <c r="T1144" s="2">
        <v>0.64173</v>
      </c>
      <c r="U1144" s="2">
        <v>0.827</v>
      </c>
    </row>
    <row r="1145" spans="12:21" ht="12.75">
      <c r="L1145" s="2">
        <v>154.4</v>
      </c>
      <c r="M1145" s="2">
        <v>0.827</v>
      </c>
      <c r="N1145" s="2">
        <v>0.64166</v>
      </c>
      <c r="O1145" s="2">
        <v>0.4885</v>
      </c>
      <c r="P1145" s="132">
        <v>0.51422</v>
      </c>
      <c r="Q1145" s="2">
        <v>0.551</v>
      </c>
      <c r="R1145" s="2">
        <v>0.7691</v>
      </c>
      <c r="S1145" s="2">
        <v>0.51975</v>
      </c>
      <c r="T1145" s="2">
        <v>0.64166</v>
      </c>
      <c r="U1145" s="2">
        <v>0.827</v>
      </c>
    </row>
    <row r="1146" spans="12:21" ht="12.75">
      <c r="L1146" s="2">
        <v>154.5</v>
      </c>
      <c r="M1146" s="2">
        <v>0.827</v>
      </c>
      <c r="N1146" s="2">
        <v>0.64158</v>
      </c>
      <c r="O1146" s="2">
        <v>0.4884</v>
      </c>
      <c r="P1146" s="132">
        <v>0.5140600000000001</v>
      </c>
      <c r="Q1146" s="2">
        <v>0.551</v>
      </c>
      <c r="R1146" s="2">
        <v>0.7691</v>
      </c>
      <c r="S1146" s="2">
        <v>0.5197</v>
      </c>
      <c r="T1146" s="2">
        <v>0.64158</v>
      </c>
      <c r="U1146" s="2">
        <v>0.827</v>
      </c>
    </row>
    <row r="1147" spans="12:21" ht="12.75">
      <c r="L1147" s="2">
        <v>154.6</v>
      </c>
      <c r="M1147" s="2">
        <v>0.827</v>
      </c>
      <c r="N1147" s="2">
        <v>0.64151</v>
      </c>
      <c r="O1147" s="2">
        <v>0.4883</v>
      </c>
      <c r="P1147" s="132">
        <v>0.51392</v>
      </c>
      <c r="Q1147" s="2">
        <v>0.5509</v>
      </c>
      <c r="R1147" s="2">
        <v>0.7691</v>
      </c>
      <c r="S1147" s="2">
        <v>0.5196</v>
      </c>
      <c r="T1147" s="2">
        <v>0.64151</v>
      </c>
      <c r="U1147" s="2">
        <v>0.827</v>
      </c>
    </row>
    <row r="1148" spans="12:21" ht="12.75">
      <c r="L1148" s="2">
        <v>154.7</v>
      </c>
      <c r="M1148" s="2">
        <v>0.827</v>
      </c>
      <c r="N1148" s="2">
        <v>0.64143</v>
      </c>
      <c r="O1148" s="2">
        <v>0.4882</v>
      </c>
      <c r="P1148" s="132">
        <v>0.5137599999999999</v>
      </c>
      <c r="Q1148" s="2">
        <v>0.5509</v>
      </c>
      <c r="R1148" s="2">
        <v>0.7691</v>
      </c>
      <c r="S1148" s="2">
        <v>0.51955</v>
      </c>
      <c r="T1148" s="2">
        <v>0.64143</v>
      </c>
      <c r="U1148" s="2">
        <v>0.827</v>
      </c>
    </row>
    <row r="1149" spans="12:21" ht="12.75">
      <c r="L1149" s="2">
        <v>154.8</v>
      </c>
      <c r="M1149" s="2">
        <v>0.827</v>
      </c>
      <c r="N1149" s="2">
        <v>0.64136</v>
      </c>
      <c r="O1149" s="2">
        <v>0.4881</v>
      </c>
      <c r="P1149" s="132">
        <v>0.5136200000000001</v>
      </c>
      <c r="Q1149" s="2">
        <v>0.5508</v>
      </c>
      <c r="R1149" s="2">
        <v>0.7691</v>
      </c>
      <c r="S1149" s="2">
        <v>0.51945</v>
      </c>
      <c r="T1149" s="2">
        <v>0.64136</v>
      </c>
      <c r="U1149" s="2">
        <v>0.827</v>
      </c>
    </row>
    <row r="1150" spans="12:21" ht="12.75">
      <c r="L1150" s="2">
        <v>154.9</v>
      </c>
      <c r="M1150" s="2">
        <v>0.827</v>
      </c>
      <c r="N1150" s="2">
        <v>0.64128</v>
      </c>
      <c r="O1150" s="2">
        <v>0.489</v>
      </c>
      <c r="P1150" s="132">
        <v>0.5134599999999999</v>
      </c>
      <c r="Q1150" s="2">
        <v>0.5508</v>
      </c>
      <c r="R1150" s="2">
        <v>0.7691</v>
      </c>
      <c r="S1150" s="2">
        <v>0.5199</v>
      </c>
      <c r="T1150" s="2">
        <v>0.64128</v>
      </c>
      <c r="U1150" s="2">
        <v>0.827</v>
      </c>
    </row>
    <row r="1151" spans="12:21" ht="12.75">
      <c r="L1151" s="2">
        <v>155</v>
      </c>
      <c r="M1151" s="2">
        <v>0.827</v>
      </c>
      <c r="N1151" s="2">
        <v>0.64121</v>
      </c>
      <c r="O1151" s="2">
        <v>0.4879</v>
      </c>
      <c r="P1151" s="132">
        <v>0.5133199999999999</v>
      </c>
      <c r="Q1151" s="2">
        <v>0.5507</v>
      </c>
      <c r="R1151" s="2">
        <v>0.7691</v>
      </c>
      <c r="S1151" s="2">
        <v>0.5193</v>
      </c>
      <c r="T1151" s="2">
        <v>0.64121</v>
      </c>
      <c r="U1151" s="2">
        <v>0.827</v>
      </c>
    </row>
    <row r="1152" spans="12:21" ht="12.75">
      <c r="L1152" s="2">
        <v>155.1</v>
      </c>
      <c r="M1152" s="2">
        <v>0.827</v>
      </c>
      <c r="N1152" s="2">
        <v>0.64114</v>
      </c>
      <c r="O1152" s="2">
        <v>0.4878</v>
      </c>
      <c r="P1152" s="132">
        <v>0.5131800000000001</v>
      </c>
      <c r="Q1152" s="2">
        <v>0.5507</v>
      </c>
      <c r="R1152" s="2">
        <v>0.7691</v>
      </c>
      <c r="S1152" s="2">
        <v>0.51925</v>
      </c>
      <c r="T1152" s="2">
        <v>0.64114</v>
      </c>
      <c r="U1152" s="2">
        <v>0.827</v>
      </c>
    </row>
    <row r="1153" spans="12:21" ht="12.75">
      <c r="L1153" s="2">
        <v>155.2</v>
      </c>
      <c r="M1153" s="2">
        <v>0.827</v>
      </c>
      <c r="N1153" s="2">
        <v>0.64107</v>
      </c>
      <c r="O1153" s="2">
        <v>0.4877</v>
      </c>
      <c r="P1153" s="132">
        <v>0.51304</v>
      </c>
      <c r="Q1153" s="2">
        <v>0.5506</v>
      </c>
      <c r="R1153" s="2">
        <v>0.7691</v>
      </c>
      <c r="S1153" s="2">
        <v>0.51915</v>
      </c>
      <c r="T1153" s="2">
        <v>0.64107</v>
      </c>
      <c r="U1153" s="2">
        <v>0.827</v>
      </c>
    </row>
    <row r="1154" spans="12:21" ht="12.75">
      <c r="L1154" s="2">
        <v>155.3</v>
      </c>
      <c r="M1154" s="2">
        <v>0.827</v>
      </c>
      <c r="N1154" s="2">
        <v>0.641</v>
      </c>
      <c r="O1154" s="2">
        <v>0.4876</v>
      </c>
      <c r="P1154" s="132">
        <v>0.5129</v>
      </c>
      <c r="Q1154" s="2">
        <v>0.5506</v>
      </c>
      <c r="R1154" s="2">
        <v>0.7691</v>
      </c>
      <c r="S1154" s="2">
        <v>0.5191</v>
      </c>
      <c r="T1154" s="2">
        <v>0.641</v>
      </c>
      <c r="U1154" s="2">
        <v>0.827</v>
      </c>
    </row>
    <row r="1155" spans="12:21" ht="12.75">
      <c r="L1155" s="2">
        <v>155.4</v>
      </c>
      <c r="M1155" s="2">
        <v>0.827</v>
      </c>
      <c r="N1155" s="2">
        <v>0.64093</v>
      </c>
      <c r="O1155" s="2">
        <v>0.4875</v>
      </c>
      <c r="P1155" s="132">
        <v>0.51276</v>
      </c>
      <c r="Q1155" s="2">
        <v>0.5505</v>
      </c>
      <c r="R1155" s="2">
        <v>0.7691</v>
      </c>
      <c r="S1155" s="2">
        <v>0.519</v>
      </c>
      <c r="T1155" s="2">
        <v>0.64093</v>
      </c>
      <c r="U1155" s="2">
        <v>0.827</v>
      </c>
    </row>
    <row r="1156" spans="12:21" ht="12.75">
      <c r="L1156" s="2">
        <v>155.5</v>
      </c>
      <c r="M1156" s="2">
        <v>0.827</v>
      </c>
      <c r="N1156" s="2">
        <v>0.64086</v>
      </c>
      <c r="O1156" s="2">
        <v>0.4874</v>
      </c>
      <c r="P1156" s="132">
        <v>0.51262</v>
      </c>
      <c r="Q1156" s="2">
        <v>0.5505</v>
      </c>
      <c r="R1156" s="2">
        <v>0.7691</v>
      </c>
      <c r="S1156" s="2">
        <v>0.51895</v>
      </c>
      <c r="T1156" s="2">
        <v>0.64086</v>
      </c>
      <c r="U1156" s="2">
        <v>0.827</v>
      </c>
    </row>
    <row r="1157" spans="12:21" ht="12.75">
      <c r="L1157" s="2">
        <v>155.6</v>
      </c>
      <c r="M1157" s="2">
        <v>0.8266</v>
      </c>
      <c r="N1157" s="2">
        <v>0.64079</v>
      </c>
      <c r="O1157" s="2">
        <v>0.4874</v>
      </c>
      <c r="P1157" s="132">
        <v>0.5124799999999999</v>
      </c>
      <c r="Q1157" s="2">
        <v>0.5504</v>
      </c>
      <c r="R1157" s="2">
        <v>0.7691</v>
      </c>
      <c r="S1157" s="2">
        <v>0.5189</v>
      </c>
      <c r="T1157" s="2">
        <v>0.64079</v>
      </c>
      <c r="U1157" s="2">
        <v>0.8266</v>
      </c>
    </row>
    <row r="1158" spans="12:21" ht="12.75">
      <c r="L1158" s="2">
        <v>155.7</v>
      </c>
      <c r="M1158" s="2">
        <v>0.8261999999999999</v>
      </c>
      <c r="N1158" s="2">
        <v>0.64071</v>
      </c>
      <c r="O1158" s="2">
        <v>0.4873</v>
      </c>
      <c r="P1158" s="132">
        <v>0.51232</v>
      </c>
      <c r="Q1158" s="2">
        <v>0.5504</v>
      </c>
      <c r="R1158" s="2">
        <v>0.7691</v>
      </c>
      <c r="S1158" s="2">
        <v>0.51885</v>
      </c>
      <c r="T1158" s="2">
        <v>0.64071</v>
      </c>
      <c r="U1158" s="2">
        <v>0.8261999999999999</v>
      </c>
    </row>
    <row r="1159" spans="12:21" ht="12.75">
      <c r="L1159" s="2">
        <v>155.8</v>
      </c>
      <c r="M1159" s="2">
        <v>0.826</v>
      </c>
      <c r="N1159" s="2">
        <v>0.64065</v>
      </c>
      <c r="O1159" s="2">
        <v>0.4872</v>
      </c>
      <c r="P1159" s="132">
        <v>0.5122000000000001</v>
      </c>
      <c r="Q1159" s="2">
        <v>0.5503</v>
      </c>
      <c r="R1159" s="2">
        <v>0.7691</v>
      </c>
      <c r="S1159" s="2">
        <v>0.51875</v>
      </c>
      <c r="T1159" s="2">
        <v>0.64065</v>
      </c>
      <c r="U1159" s="2">
        <v>0.826</v>
      </c>
    </row>
    <row r="1160" spans="12:21" ht="12.75">
      <c r="L1160" s="2">
        <v>155.9</v>
      </c>
      <c r="M1160" s="2">
        <v>0.826</v>
      </c>
      <c r="N1160" s="2">
        <v>0.64058</v>
      </c>
      <c r="O1160" s="2">
        <v>0.488</v>
      </c>
      <c r="P1160" s="132">
        <v>0.5120600000000001</v>
      </c>
      <c r="Q1160" s="2">
        <v>0.5503</v>
      </c>
      <c r="R1160" s="2">
        <v>0.7691</v>
      </c>
      <c r="S1160" s="2">
        <v>0.51915</v>
      </c>
      <c r="T1160" s="2">
        <v>0.64058</v>
      </c>
      <c r="U1160" s="2">
        <v>0.826</v>
      </c>
    </row>
    <row r="1161" spans="12:21" ht="12.75">
      <c r="L1161" s="2">
        <v>156</v>
      </c>
      <c r="M1161" s="2">
        <v>0.826</v>
      </c>
      <c r="N1161" s="2">
        <v>0.64051</v>
      </c>
      <c r="O1161" s="2">
        <v>0.487</v>
      </c>
      <c r="P1161" s="132">
        <v>0.51192</v>
      </c>
      <c r="Q1161" s="2">
        <v>0.5502</v>
      </c>
      <c r="R1161" s="2">
        <v>0.7691</v>
      </c>
      <c r="S1161" s="2">
        <v>0.5186</v>
      </c>
      <c r="T1161" s="2">
        <v>0.64051</v>
      </c>
      <c r="U1161" s="2">
        <v>0.826</v>
      </c>
    </row>
    <row r="1162" spans="12:21" ht="12.75">
      <c r="L1162" s="2">
        <v>156.1</v>
      </c>
      <c r="M1162" s="2">
        <v>0.826</v>
      </c>
      <c r="N1162" s="2">
        <v>0.64044</v>
      </c>
      <c r="O1162" s="2">
        <v>0.4869</v>
      </c>
      <c r="P1162" s="132">
        <v>0.51178</v>
      </c>
      <c r="Q1162" s="2">
        <v>0.5502</v>
      </c>
      <c r="R1162" s="2">
        <v>0.7691</v>
      </c>
      <c r="S1162" s="2">
        <v>0.5185500000000001</v>
      </c>
      <c r="T1162" s="2">
        <v>0.64044</v>
      </c>
      <c r="U1162" s="2">
        <v>0.826</v>
      </c>
    </row>
    <row r="1163" spans="12:21" ht="12.75">
      <c r="L1163" s="2">
        <v>156.2</v>
      </c>
      <c r="M1163" s="2">
        <v>0.826</v>
      </c>
      <c r="N1163" s="2">
        <v>0.64037</v>
      </c>
      <c r="O1163" s="2">
        <v>0.4868</v>
      </c>
      <c r="P1163" s="132">
        <v>0.51164</v>
      </c>
      <c r="Q1163" s="2">
        <v>0.5501</v>
      </c>
      <c r="R1163" s="2">
        <v>0.7691</v>
      </c>
      <c r="S1163" s="2">
        <v>0.5184500000000001</v>
      </c>
      <c r="T1163" s="2">
        <v>0.64037</v>
      </c>
      <c r="U1163" s="2">
        <v>0.826</v>
      </c>
    </row>
    <row r="1164" spans="12:21" ht="12.75">
      <c r="L1164" s="2">
        <v>156.3</v>
      </c>
      <c r="M1164" s="2">
        <v>0.826</v>
      </c>
      <c r="N1164" s="2">
        <v>0.6403</v>
      </c>
      <c r="O1164" s="2">
        <v>0.4868</v>
      </c>
      <c r="P1164" s="132">
        <v>0.5115</v>
      </c>
      <c r="Q1164" s="2">
        <v>0.5501</v>
      </c>
      <c r="R1164" s="2">
        <v>0.7691</v>
      </c>
      <c r="S1164" s="2">
        <v>0.5184500000000001</v>
      </c>
      <c r="T1164" s="2">
        <v>0.6403</v>
      </c>
      <c r="U1164" s="2">
        <v>0.826</v>
      </c>
    </row>
    <row r="1165" spans="12:21" ht="12.75">
      <c r="L1165" s="2">
        <v>156.4</v>
      </c>
      <c r="M1165" s="2">
        <v>0.826</v>
      </c>
      <c r="N1165" s="2">
        <v>0.64023</v>
      </c>
      <c r="O1165" s="2">
        <v>0.4867</v>
      </c>
      <c r="P1165" s="132">
        <v>0.5113599999999999</v>
      </c>
      <c r="Q1165" s="2">
        <v>0.55</v>
      </c>
      <c r="R1165" s="2">
        <v>0.7691</v>
      </c>
      <c r="S1165" s="2">
        <v>0.5183500000000001</v>
      </c>
      <c r="T1165" s="2">
        <v>0.64023</v>
      </c>
      <c r="U1165" s="2">
        <v>0.826</v>
      </c>
    </row>
    <row r="1166" spans="12:21" ht="12.75">
      <c r="L1166" s="2">
        <v>156.5</v>
      </c>
      <c r="M1166" s="2">
        <v>0.826</v>
      </c>
      <c r="N1166" s="2">
        <v>0.64016</v>
      </c>
      <c r="O1166" s="2">
        <v>0.4866</v>
      </c>
      <c r="P1166" s="132">
        <v>0.5112199999999999</v>
      </c>
      <c r="Q1166" s="2">
        <v>0.55</v>
      </c>
      <c r="R1166" s="2">
        <v>0.7691</v>
      </c>
      <c r="S1166" s="2">
        <v>0.5183</v>
      </c>
      <c r="T1166" s="2">
        <v>0.64016</v>
      </c>
      <c r="U1166" s="2">
        <v>0.826</v>
      </c>
    </row>
    <row r="1167" spans="12:21" ht="12.75">
      <c r="L1167" s="2">
        <v>156.6</v>
      </c>
      <c r="M1167" s="2">
        <v>0.826</v>
      </c>
      <c r="N1167" s="2">
        <v>0.64009</v>
      </c>
      <c r="O1167" s="2">
        <v>0.4865</v>
      </c>
      <c r="P1167" s="132">
        <v>0.5110800000000001</v>
      </c>
      <c r="Q1167" s="2">
        <v>0.5499</v>
      </c>
      <c r="R1167" s="2">
        <v>0.7691</v>
      </c>
      <c r="S1167" s="2">
        <v>0.5182</v>
      </c>
      <c r="T1167" s="2">
        <v>0.64009</v>
      </c>
      <c r="U1167" s="2">
        <v>0.826</v>
      </c>
    </row>
    <row r="1168" spans="12:21" ht="12.75">
      <c r="L1168" s="2">
        <v>156.7</v>
      </c>
      <c r="M1168" s="2">
        <v>0.826</v>
      </c>
      <c r="N1168" s="2">
        <v>0.64002</v>
      </c>
      <c r="O1168" s="2">
        <v>0.4864</v>
      </c>
      <c r="P1168" s="132">
        <v>0.5109400000000001</v>
      </c>
      <c r="Q1168" s="2">
        <v>0.5499</v>
      </c>
      <c r="R1168" s="2">
        <v>0.7691</v>
      </c>
      <c r="S1168" s="2">
        <v>0.51815</v>
      </c>
      <c r="T1168" s="2">
        <v>0.64002</v>
      </c>
      <c r="U1168" s="2">
        <v>0.826</v>
      </c>
    </row>
    <row r="1169" spans="12:21" ht="12.75">
      <c r="L1169" s="2">
        <v>156.8</v>
      </c>
      <c r="M1169" s="2">
        <v>0.826</v>
      </c>
      <c r="N1169" s="2">
        <v>0.63995</v>
      </c>
      <c r="O1169" s="2">
        <v>0.4863</v>
      </c>
      <c r="P1169" s="132">
        <v>0.5108</v>
      </c>
      <c r="Q1169" s="2">
        <v>0.5498</v>
      </c>
      <c r="R1169" s="2">
        <v>0.7691</v>
      </c>
      <c r="S1169" s="2">
        <v>0.51805</v>
      </c>
      <c r="T1169" s="2">
        <v>0.63995</v>
      </c>
      <c r="U1169" s="2">
        <v>0.826</v>
      </c>
    </row>
    <row r="1170" spans="12:21" ht="12.75">
      <c r="L1170" s="2">
        <v>156.9</v>
      </c>
      <c r="M1170" s="2">
        <v>0.826</v>
      </c>
      <c r="N1170" s="2">
        <v>0.63988</v>
      </c>
      <c r="O1170" s="2">
        <v>0.4871</v>
      </c>
      <c r="P1170" s="132">
        <v>0.51066</v>
      </c>
      <c r="Q1170" s="2">
        <v>0.5498</v>
      </c>
      <c r="R1170" s="2">
        <v>0.7691</v>
      </c>
      <c r="S1170" s="2">
        <v>0.51845</v>
      </c>
      <c r="T1170" s="2">
        <v>0.63988</v>
      </c>
      <c r="U1170" s="2">
        <v>0.826</v>
      </c>
    </row>
    <row r="1171" spans="12:21" ht="12.75">
      <c r="L1171" s="2">
        <v>157</v>
      </c>
      <c r="M1171" s="2">
        <v>0.826</v>
      </c>
      <c r="N1171" s="2">
        <v>0.63981</v>
      </c>
      <c r="O1171" s="2">
        <v>0.4861</v>
      </c>
      <c r="P1171" s="132">
        <v>0.51052</v>
      </c>
      <c r="Q1171" s="2">
        <v>0.5497</v>
      </c>
      <c r="R1171" s="2">
        <v>0.7691</v>
      </c>
      <c r="S1171" s="2">
        <v>0.5179</v>
      </c>
      <c r="T1171" s="2">
        <v>0.63981</v>
      </c>
      <c r="U1171" s="2">
        <v>0.826</v>
      </c>
    </row>
    <row r="1172" spans="12:21" ht="12.75">
      <c r="L1172" s="2">
        <v>157.1</v>
      </c>
      <c r="M1172" s="2">
        <v>0.8256</v>
      </c>
      <c r="N1172" s="2">
        <v>0.63974</v>
      </c>
      <c r="O1172" s="2">
        <v>0.486</v>
      </c>
      <c r="P1172" s="132">
        <v>0.51038</v>
      </c>
      <c r="Q1172" s="2">
        <v>0.5497</v>
      </c>
      <c r="R1172" s="2">
        <v>0.7691</v>
      </c>
      <c r="S1172" s="2">
        <v>0.5178499999999999</v>
      </c>
      <c r="T1172" s="2">
        <v>0.63974</v>
      </c>
      <c r="U1172" s="2">
        <v>0.8256</v>
      </c>
    </row>
    <row r="1173" spans="12:21" ht="12.75">
      <c r="L1173" s="2">
        <v>157.2</v>
      </c>
      <c r="M1173" s="2">
        <v>0.8251999999999999</v>
      </c>
      <c r="N1173" s="2">
        <v>0.63967</v>
      </c>
      <c r="O1173" s="2">
        <v>0.4859</v>
      </c>
      <c r="P1173" s="132">
        <v>0.5102399999999999</v>
      </c>
      <c r="Q1173" s="2">
        <v>0.5496</v>
      </c>
      <c r="R1173" s="2">
        <v>0.7691</v>
      </c>
      <c r="S1173" s="2">
        <v>0.5177499999999999</v>
      </c>
      <c r="T1173" s="2">
        <v>0.63967</v>
      </c>
      <c r="U1173" s="2">
        <v>0.8251999999999999</v>
      </c>
    </row>
    <row r="1174" spans="12:21" ht="12.75">
      <c r="L1174" s="2">
        <v>157.3</v>
      </c>
      <c r="M1174" s="2">
        <v>0.825</v>
      </c>
      <c r="N1174" s="2">
        <v>0.6396</v>
      </c>
      <c r="O1174" s="2">
        <v>0.4859</v>
      </c>
      <c r="P1174" s="132">
        <v>0.5100999999999999</v>
      </c>
      <c r="Q1174" s="2">
        <v>0.5496</v>
      </c>
      <c r="R1174" s="2">
        <v>0.7691</v>
      </c>
      <c r="S1174" s="2">
        <v>0.5177499999999999</v>
      </c>
      <c r="T1174" s="2">
        <v>0.6396</v>
      </c>
      <c r="U1174" s="2">
        <v>0.825</v>
      </c>
    </row>
    <row r="1175" spans="12:21" ht="12.75">
      <c r="L1175" s="2">
        <v>157.4</v>
      </c>
      <c r="M1175" s="2">
        <v>0.825</v>
      </c>
      <c r="N1175" s="2">
        <v>0.63953</v>
      </c>
      <c r="O1175" s="2">
        <v>0.4858</v>
      </c>
      <c r="P1175" s="132">
        <v>0.5099600000000001</v>
      </c>
      <c r="Q1175" s="2">
        <v>0.5495</v>
      </c>
      <c r="R1175" s="2">
        <v>0.7691</v>
      </c>
      <c r="S1175" s="2">
        <v>0.5176499999999999</v>
      </c>
      <c r="T1175" s="2">
        <v>0.63953</v>
      </c>
      <c r="U1175" s="2">
        <v>0.825</v>
      </c>
    </row>
    <row r="1176" spans="12:21" ht="12.75">
      <c r="L1176" s="2">
        <v>157.5</v>
      </c>
      <c r="M1176" s="2">
        <v>0.825</v>
      </c>
      <c r="N1176" s="2">
        <v>0.63946</v>
      </c>
      <c r="O1176" s="2">
        <v>0.4857</v>
      </c>
      <c r="P1176" s="132">
        <v>0.50982</v>
      </c>
      <c r="Q1176" s="2">
        <v>0.5495</v>
      </c>
      <c r="R1176" s="2">
        <v>0.7691</v>
      </c>
      <c r="S1176" s="2">
        <v>0.5176000000000001</v>
      </c>
      <c r="T1176" s="2">
        <v>0.63946</v>
      </c>
      <c r="U1176" s="2">
        <v>0.825</v>
      </c>
    </row>
    <row r="1177" spans="12:21" ht="12.75">
      <c r="L1177" s="2">
        <v>157.6</v>
      </c>
      <c r="M1177" s="2">
        <v>0.825</v>
      </c>
      <c r="N1177" s="2">
        <v>0.63939</v>
      </c>
      <c r="O1177" s="2">
        <v>0.4856</v>
      </c>
      <c r="P1177" s="132">
        <v>0.50968</v>
      </c>
      <c r="Q1177" s="2">
        <v>0.5494</v>
      </c>
      <c r="R1177" s="2">
        <v>0.7691</v>
      </c>
      <c r="S1177" s="2">
        <v>0.5175</v>
      </c>
      <c r="T1177" s="2">
        <v>0.63939</v>
      </c>
      <c r="U1177" s="2">
        <v>0.825</v>
      </c>
    </row>
    <row r="1178" spans="12:21" ht="12.75">
      <c r="L1178" s="2">
        <v>157.7</v>
      </c>
      <c r="M1178" s="2">
        <v>0.825</v>
      </c>
      <c r="N1178" s="2">
        <v>0.63932</v>
      </c>
      <c r="O1178" s="2">
        <v>0.4855</v>
      </c>
      <c r="P1178" s="132">
        <v>0.50954</v>
      </c>
      <c r="Q1178" s="2">
        <v>0.5494</v>
      </c>
      <c r="R1178" s="2">
        <v>0.7691</v>
      </c>
      <c r="S1178" s="2">
        <v>0.51745</v>
      </c>
      <c r="T1178" s="2">
        <v>0.63932</v>
      </c>
      <c r="U1178" s="2">
        <v>0.825</v>
      </c>
    </row>
    <row r="1179" spans="12:21" ht="12.75">
      <c r="L1179" s="2">
        <v>157.8</v>
      </c>
      <c r="M1179" s="2">
        <v>0.825</v>
      </c>
      <c r="N1179" s="2">
        <v>0.63925</v>
      </c>
      <c r="O1179" s="2">
        <v>0.4854</v>
      </c>
      <c r="P1179" s="132">
        <v>0.5094</v>
      </c>
      <c r="Q1179" s="2">
        <v>0.5493</v>
      </c>
      <c r="R1179" s="2">
        <v>0.7691</v>
      </c>
      <c r="S1179" s="2">
        <v>0.51735</v>
      </c>
      <c r="T1179" s="2">
        <v>0.63925</v>
      </c>
      <c r="U1179" s="2">
        <v>0.825</v>
      </c>
    </row>
    <row r="1180" spans="12:21" ht="12.75">
      <c r="L1180" s="2">
        <v>157.9</v>
      </c>
      <c r="M1180" s="2">
        <v>0.825</v>
      </c>
      <c r="N1180" s="2">
        <v>0.63918</v>
      </c>
      <c r="O1180" s="2">
        <v>0.4862</v>
      </c>
      <c r="P1180" s="132">
        <v>0.5092599999999999</v>
      </c>
      <c r="Q1180" s="2">
        <v>0.5493</v>
      </c>
      <c r="R1180" s="2">
        <v>0.7691</v>
      </c>
      <c r="S1180" s="2">
        <v>0.51775</v>
      </c>
      <c r="T1180" s="2">
        <v>0.63918</v>
      </c>
      <c r="U1180" s="2">
        <v>0.825</v>
      </c>
    </row>
    <row r="1181" spans="12:21" ht="12.75">
      <c r="L1181" s="2">
        <v>158</v>
      </c>
      <c r="M1181" s="2">
        <v>0.825</v>
      </c>
      <c r="N1181" s="2">
        <v>0.63911</v>
      </c>
      <c r="O1181" s="2">
        <v>0.4852</v>
      </c>
      <c r="P1181" s="132">
        <v>0.5091199999999999</v>
      </c>
      <c r="Q1181" s="2">
        <v>0.5492</v>
      </c>
      <c r="R1181" s="2">
        <v>0.7691</v>
      </c>
      <c r="S1181" s="2">
        <v>0.5172</v>
      </c>
      <c r="T1181" s="2">
        <v>0.63911</v>
      </c>
      <c r="U1181" s="2">
        <v>0.825</v>
      </c>
    </row>
    <row r="1182" spans="12:21" ht="12.75">
      <c r="L1182" s="2">
        <v>158.1</v>
      </c>
      <c r="M1182" s="2">
        <v>0.825</v>
      </c>
      <c r="N1182" s="2">
        <v>0.63904</v>
      </c>
      <c r="O1182" s="2">
        <v>0.4851</v>
      </c>
      <c r="P1182" s="132">
        <v>0.5089800000000001</v>
      </c>
      <c r="Q1182" s="2">
        <v>0.5492</v>
      </c>
      <c r="R1182" s="2">
        <v>0.7691</v>
      </c>
      <c r="S1182" s="2">
        <v>0.51715</v>
      </c>
      <c r="T1182" s="2">
        <v>0.63904</v>
      </c>
      <c r="U1182" s="2">
        <v>0.825</v>
      </c>
    </row>
    <row r="1183" spans="12:21" ht="12.75">
      <c r="L1183" s="2">
        <v>158.2</v>
      </c>
      <c r="M1183" s="2">
        <v>0.825</v>
      </c>
      <c r="N1183" s="2">
        <v>0.63897</v>
      </c>
      <c r="O1183" s="2">
        <v>0.485</v>
      </c>
      <c r="P1183" s="132">
        <v>0.5088400000000001</v>
      </c>
      <c r="Q1183" s="2">
        <v>0.5491</v>
      </c>
      <c r="R1183" s="2">
        <v>0.7691</v>
      </c>
      <c r="S1183" s="2">
        <v>0.51705</v>
      </c>
      <c r="T1183" s="2">
        <v>0.63897</v>
      </c>
      <c r="U1183" s="2">
        <v>0.825</v>
      </c>
    </row>
    <row r="1184" spans="12:21" ht="12.75">
      <c r="L1184" s="2">
        <v>158.3</v>
      </c>
      <c r="M1184" s="2">
        <v>0.825</v>
      </c>
      <c r="N1184" s="2">
        <v>0.6389</v>
      </c>
      <c r="O1184" s="2">
        <v>0.485</v>
      </c>
      <c r="P1184" s="132">
        <v>0.5087</v>
      </c>
      <c r="Q1184" s="2">
        <v>0.5491</v>
      </c>
      <c r="R1184" s="2">
        <v>0.7691</v>
      </c>
      <c r="S1184" s="2">
        <v>0.51705</v>
      </c>
      <c r="T1184" s="2">
        <v>0.6389</v>
      </c>
      <c r="U1184" s="2">
        <v>0.825</v>
      </c>
    </row>
    <row r="1185" spans="12:21" ht="12.75">
      <c r="L1185" s="2">
        <v>158.4</v>
      </c>
      <c r="M1185" s="2">
        <v>0.825</v>
      </c>
      <c r="N1185" s="2">
        <v>0.63883</v>
      </c>
      <c r="O1185" s="2">
        <v>0.4849</v>
      </c>
      <c r="P1185" s="132">
        <v>0.50856</v>
      </c>
      <c r="Q1185" s="2">
        <v>0.549</v>
      </c>
      <c r="R1185" s="2">
        <v>0.7691</v>
      </c>
      <c r="S1185" s="2">
        <v>0.51695</v>
      </c>
      <c r="T1185" s="2">
        <v>0.63883</v>
      </c>
      <c r="U1185" s="2">
        <v>0.825</v>
      </c>
    </row>
    <row r="1186" spans="12:21" ht="12.75">
      <c r="L1186" s="2">
        <v>158.5</v>
      </c>
      <c r="M1186" s="2">
        <v>0.825</v>
      </c>
      <c r="N1186" s="2">
        <v>0.63876</v>
      </c>
      <c r="O1186" s="2">
        <v>0.4848</v>
      </c>
      <c r="P1186" s="132">
        <v>0.50842</v>
      </c>
      <c r="Q1186" s="2">
        <v>0.549</v>
      </c>
      <c r="R1186" s="2">
        <v>0.7691</v>
      </c>
      <c r="S1186" s="2">
        <v>0.5169</v>
      </c>
      <c r="T1186" s="2">
        <v>0.63876</v>
      </c>
      <c r="U1186" s="2">
        <v>0.825</v>
      </c>
    </row>
    <row r="1187" spans="12:21" ht="12.75">
      <c r="L1187" s="2">
        <v>158.6</v>
      </c>
      <c r="M1187" s="2">
        <v>0.825</v>
      </c>
      <c r="N1187" s="2">
        <v>0.63869</v>
      </c>
      <c r="O1187" s="2">
        <v>0.4847</v>
      </c>
      <c r="P1187" s="132">
        <v>0.50828</v>
      </c>
      <c r="Q1187" s="2">
        <v>0.5489</v>
      </c>
      <c r="R1187" s="2">
        <v>0.7691</v>
      </c>
      <c r="S1187" s="2">
        <v>0.5168</v>
      </c>
      <c r="T1187" s="2">
        <v>0.63869</v>
      </c>
      <c r="U1187" s="2">
        <v>0.825</v>
      </c>
    </row>
    <row r="1188" spans="12:21" ht="12.75">
      <c r="L1188" s="2">
        <v>158.7</v>
      </c>
      <c r="M1188" s="2">
        <v>0.825</v>
      </c>
      <c r="N1188" s="2">
        <v>0.63862</v>
      </c>
      <c r="O1188" s="2">
        <v>0.4846</v>
      </c>
      <c r="P1188" s="132">
        <v>0.5081399999999999</v>
      </c>
      <c r="Q1188" s="2">
        <v>0.5489</v>
      </c>
      <c r="R1188" s="2">
        <v>0.7691</v>
      </c>
      <c r="S1188" s="2">
        <v>0.51675</v>
      </c>
      <c r="T1188" s="2">
        <v>0.63862</v>
      </c>
      <c r="U1188" s="2">
        <v>0.825</v>
      </c>
    </row>
    <row r="1189" spans="12:21" ht="12.75">
      <c r="L1189" s="2">
        <v>158.8</v>
      </c>
      <c r="M1189" s="2">
        <v>0.8248</v>
      </c>
      <c r="N1189" s="2">
        <v>0.63855</v>
      </c>
      <c r="O1189" s="2">
        <v>0.4845</v>
      </c>
      <c r="P1189" s="132">
        <v>0.5079999999999999</v>
      </c>
      <c r="Q1189" s="2">
        <v>0.5488</v>
      </c>
      <c r="R1189" s="2">
        <v>0.7691</v>
      </c>
      <c r="S1189" s="2">
        <v>0.5166499999999999</v>
      </c>
      <c r="T1189" s="2">
        <v>0.63855</v>
      </c>
      <c r="U1189" s="2">
        <v>0.8248</v>
      </c>
    </row>
    <row r="1190" spans="12:21" ht="12.75">
      <c r="L1190" s="2">
        <v>158.9</v>
      </c>
      <c r="M1190" s="2">
        <v>0.8243999999999999</v>
      </c>
      <c r="N1190" s="2">
        <v>0.63848</v>
      </c>
      <c r="O1190" s="2">
        <v>0.4853</v>
      </c>
      <c r="P1190" s="132">
        <v>0.5078600000000001</v>
      </c>
      <c r="Q1190" s="2">
        <v>0.5488</v>
      </c>
      <c r="R1190" s="2">
        <v>0.7691</v>
      </c>
      <c r="S1190" s="2">
        <v>0.51705</v>
      </c>
      <c r="T1190" s="2">
        <v>0.63848</v>
      </c>
      <c r="U1190" s="2">
        <v>0.8243999999999999</v>
      </c>
    </row>
    <row r="1191" spans="12:21" ht="12.75">
      <c r="L1191" s="2">
        <v>159</v>
      </c>
      <c r="M1191" s="2">
        <v>0.824</v>
      </c>
      <c r="N1191" s="2">
        <v>0.63841</v>
      </c>
      <c r="O1191" s="2">
        <v>0.4843</v>
      </c>
      <c r="P1191" s="132">
        <v>0.5077200000000001</v>
      </c>
      <c r="Q1191" s="2">
        <v>0.5487</v>
      </c>
      <c r="R1191" s="2">
        <v>0.7691</v>
      </c>
      <c r="S1191" s="2">
        <v>0.5165</v>
      </c>
      <c r="T1191" s="2">
        <v>0.63841</v>
      </c>
      <c r="U1191" s="2">
        <v>0.824</v>
      </c>
    </row>
    <row r="1192" spans="12:21" ht="12.75">
      <c r="L1192" s="2">
        <v>159.1</v>
      </c>
      <c r="M1192" s="2">
        <v>0.824</v>
      </c>
      <c r="N1192" s="2">
        <v>0.63834</v>
      </c>
      <c r="O1192" s="2">
        <v>0.4842</v>
      </c>
      <c r="P1192" s="132">
        <v>0.50758</v>
      </c>
      <c r="Q1192" s="2">
        <v>0.5487</v>
      </c>
      <c r="R1192" s="2">
        <v>0.7691</v>
      </c>
      <c r="S1192" s="2">
        <v>0.51645</v>
      </c>
      <c r="T1192" s="2">
        <v>0.63834</v>
      </c>
      <c r="U1192" s="2">
        <v>0.824</v>
      </c>
    </row>
    <row r="1193" spans="12:21" ht="12.75">
      <c r="L1193" s="2">
        <v>159.2</v>
      </c>
      <c r="M1193" s="2">
        <v>0.824</v>
      </c>
      <c r="N1193" s="2">
        <v>0.63827</v>
      </c>
      <c r="O1193" s="2">
        <v>0.4841</v>
      </c>
      <c r="P1193" s="132">
        <v>0.50744</v>
      </c>
      <c r="Q1193" s="2">
        <v>0.5486</v>
      </c>
      <c r="R1193" s="2">
        <v>0.7691</v>
      </c>
      <c r="S1193" s="2">
        <v>0.51635</v>
      </c>
      <c r="T1193" s="2">
        <v>0.63827</v>
      </c>
      <c r="U1193" s="2">
        <v>0.824</v>
      </c>
    </row>
    <row r="1194" spans="12:21" ht="12.75">
      <c r="L1194" s="2">
        <v>159.3</v>
      </c>
      <c r="M1194" s="2">
        <v>0.824</v>
      </c>
      <c r="N1194" s="2">
        <v>0.6382</v>
      </c>
      <c r="O1194" s="2">
        <v>0.4841</v>
      </c>
      <c r="P1194" s="132">
        <v>0.5073</v>
      </c>
      <c r="Q1194" s="2">
        <v>0.5486</v>
      </c>
      <c r="R1194" s="2">
        <v>0.7691</v>
      </c>
      <c r="S1194" s="2">
        <v>0.51635</v>
      </c>
      <c r="T1194" s="2">
        <v>0.6382</v>
      </c>
      <c r="U1194" s="2">
        <v>0.824</v>
      </c>
    </row>
    <row r="1195" spans="12:21" ht="12.75">
      <c r="L1195" s="2">
        <v>159.4</v>
      </c>
      <c r="M1195" s="2">
        <v>0.824</v>
      </c>
      <c r="N1195" s="2">
        <v>0.63813</v>
      </c>
      <c r="O1195" s="2">
        <v>0.484</v>
      </c>
      <c r="P1195" s="132">
        <v>0.5071599999999999</v>
      </c>
      <c r="Q1195" s="2">
        <v>0.5485</v>
      </c>
      <c r="R1195" s="2">
        <v>0.7691</v>
      </c>
      <c r="S1195" s="2">
        <v>0.51625</v>
      </c>
      <c r="T1195" s="2">
        <v>0.63813</v>
      </c>
      <c r="U1195" s="2">
        <v>0.824</v>
      </c>
    </row>
    <row r="1196" spans="12:21" ht="12.75">
      <c r="L1196" s="2">
        <v>159.5</v>
      </c>
      <c r="M1196" s="2">
        <v>0.824</v>
      </c>
      <c r="N1196" s="2">
        <v>0.63806</v>
      </c>
      <c r="O1196" s="2">
        <v>0.4839</v>
      </c>
      <c r="P1196" s="132">
        <v>0.5070199999999999</v>
      </c>
      <c r="Q1196" s="2">
        <v>0.5485</v>
      </c>
      <c r="R1196" s="2">
        <v>0.7691</v>
      </c>
      <c r="S1196" s="2">
        <v>0.5162</v>
      </c>
      <c r="T1196" s="2">
        <v>0.63806</v>
      </c>
      <c r="U1196" s="2">
        <v>0.824</v>
      </c>
    </row>
    <row r="1197" spans="12:21" ht="12.75">
      <c r="L1197" s="2">
        <v>159.6</v>
      </c>
      <c r="M1197" s="2">
        <v>0.824</v>
      </c>
      <c r="N1197" s="2">
        <v>0.63799</v>
      </c>
      <c r="O1197" s="2">
        <v>0.4838</v>
      </c>
      <c r="P1197" s="132">
        <v>0.5068799999999999</v>
      </c>
      <c r="Q1197" s="2">
        <v>0.5484</v>
      </c>
      <c r="R1197" s="2">
        <v>0.7691</v>
      </c>
      <c r="S1197" s="2">
        <v>0.5161</v>
      </c>
      <c r="T1197" s="2">
        <v>0.63799</v>
      </c>
      <c r="U1197" s="2">
        <v>0.824</v>
      </c>
    </row>
    <row r="1198" spans="12:21" ht="12.75">
      <c r="L1198" s="2">
        <v>159.7</v>
      </c>
      <c r="M1198" s="2">
        <v>0.824</v>
      </c>
      <c r="N1198" s="2">
        <v>0.63792</v>
      </c>
      <c r="O1198" s="2">
        <v>0.4837</v>
      </c>
      <c r="P1198" s="132">
        <v>0.5067400000000001</v>
      </c>
      <c r="Q1198" s="2">
        <v>0.5484</v>
      </c>
      <c r="R1198" s="2">
        <v>0.7691</v>
      </c>
      <c r="S1198" s="2">
        <v>0.51605</v>
      </c>
      <c r="T1198" s="2">
        <v>0.63792</v>
      </c>
      <c r="U1198" s="2">
        <v>0.824</v>
      </c>
    </row>
    <row r="1199" spans="12:21" ht="12.75">
      <c r="L1199" s="2">
        <v>159.8</v>
      </c>
      <c r="M1199" s="2">
        <v>0.824</v>
      </c>
      <c r="N1199" s="2">
        <v>0.63785</v>
      </c>
      <c r="O1199" s="2">
        <v>0.4836</v>
      </c>
      <c r="P1199" s="132">
        <v>0.5066</v>
      </c>
      <c r="Q1199" s="2">
        <v>0.5483</v>
      </c>
      <c r="R1199" s="2">
        <v>0.7691</v>
      </c>
      <c r="S1199" s="2">
        <v>0.51595</v>
      </c>
      <c r="T1199" s="2">
        <v>0.63785</v>
      </c>
      <c r="U1199" s="2">
        <v>0.824</v>
      </c>
    </row>
    <row r="1200" spans="12:21" ht="12.75">
      <c r="L1200" s="2">
        <v>159.9</v>
      </c>
      <c r="M1200" s="2">
        <v>0.824</v>
      </c>
      <c r="N1200" s="2">
        <v>0.63778</v>
      </c>
      <c r="O1200" s="2">
        <v>0.4844</v>
      </c>
      <c r="P1200" s="132">
        <v>0.50646</v>
      </c>
      <c r="Q1200" s="2">
        <v>0.5483</v>
      </c>
      <c r="R1200" s="2">
        <v>0.7691</v>
      </c>
      <c r="S1200" s="2">
        <v>0.51635</v>
      </c>
      <c r="T1200" s="2">
        <v>0.63778</v>
      </c>
      <c r="U1200" s="2">
        <v>0.824</v>
      </c>
    </row>
    <row r="1201" spans="12:21" ht="12.75">
      <c r="L1201" s="2">
        <v>160</v>
      </c>
      <c r="M1201" s="2">
        <v>0.824</v>
      </c>
      <c r="N1201" s="2">
        <v>0.63771</v>
      </c>
      <c r="O1201" s="2">
        <v>0.4834</v>
      </c>
      <c r="P1201" s="132">
        <v>0.50632</v>
      </c>
      <c r="Q1201" s="2">
        <v>0.5482</v>
      </c>
      <c r="R1201" s="2">
        <v>0.7691</v>
      </c>
      <c r="S1201" s="2">
        <v>0.5158</v>
      </c>
      <c r="T1201" s="2">
        <v>0.63771</v>
      </c>
      <c r="U1201" s="2">
        <v>0.824</v>
      </c>
    </row>
    <row r="1202" spans="12:21" ht="12.75">
      <c r="L1202" s="2">
        <v>160.1</v>
      </c>
      <c r="M1202" s="2">
        <v>0.824</v>
      </c>
      <c r="N1202" s="2">
        <v>0.63764</v>
      </c>
      <c r="O1202" s="2">
        <v>0.4833</v>
      </c>
      <c r="P1202" s="132">
        <v>0.50618</v>
      </c>
      <c r="Q1202" s="2">
        <v>0.5482</v>
      </c>
      <c r="R1202" s="2">
        <v>0.7691</v>
      </c>
      <c r="S1202" s="2">
        <v>0.51575</v>
      </c>
      <c r="T1202" s="2">
        <v>0.63764</v>
      </c>
      <c r="U1202" s="2">
        <v>0.824</v>
      </c>
    </row>
    <row r="1203" spans="12:21" ht="12.75">
      <c r="L1203" s="2">
        <v>160.2</v>
      </c>
      <c r="M1203" s="2">
        <v>0.824</v>
      </c>
      <c r="N1203" s="2">
        <v>0.63757</v>
      </c>
      <c r="O1203" s="2">
        <v>0.4832</v>
      </c>
      <c r="P1203" s="132">
        <v>0.5060399999999999</v>
      </c>
      <c r="Q1203" s="2">
        <v>0.5481</v>
      </c>
      <c r="R1203" s="2">
        <v>0.7691</v>
      </c>
      <c r="S1203" s="2">
        <v>0.51565</v>
      </c>
      <c r="T1203" s="2">
        <v>0.63757</v>
      </c>
      <c r="U1203" s="2">
        <v>0.824</v>
      </c>
    </row>
    <row r="1204" spans="12:21" ht="12.75">
      <c r="L1204" s="2">
        <v>160.3</v>
      </c>
      <c r="M1204" s="2">
        <v>0.824</v>
      </c>
      <c r="N1204" s="2">
        <v>0.6375</v>
      </c>
      <c r="O1204" s="2">
        <v>0.4832</v>
      </c>
      <c r="P1204" s="132">
        <v>0.5058999999999999</v>
      </c>
      <c r="Q1204" s="2">
        <v>0.5481</v>
      </c>
      <c r="R1204" s="2">
        <v>0.7691</v>
      </c>
      <c r="S1204" s="2">
        <v>0.51565</v>
      </c>
      <c r="T1204" s="2">
        <v>0.6375</v>
      </c>
      <c r="U1204" s="2">
        <v>0.824</v>
      </c>
    </row>
    <row r="1205" spans="12:21" ht="12.75">
      <c r="L1205" s="2">
        <v>160.4</v>
      </c>
      <c r="M1205" s="2">
        <v>0.824</v>
      </c>
      <c r="N1205" s="2">
        <v>0.63743</v>
      </c>
      <c r="O1205" s="2">
        <v>0.4831</v>
      </c>
      <c r="P1205" s="132">
        <v>0.5057600000000001</v>
      </c>
      <c r="Q1205" s="2">
        <v>0.548</v>
      </c>
      <c r="R1205" s="2">
        <v>0.7691</v>
      </c>
      <c r="S1205" s="2">
        <v>0.51555</v>
      </c>
      <c r="T1205" s="2">
        <v>0.63743</v>
      </c>
      <c r="U1205" s="2">
        <v>0.824</v>
      </c>
    </row>
    <row r="1206" spans="12:21" ht="12.75">
      <c r="L1206" s="2">
        <v>160.5</v>
      </c>
      <c r="M1206" s="2">
        <v>0.824</v>
      </c>
      <c r="N1206" s="2">
        <v>0.63736</v>
      </c>
      <c r="O1206" s="2">
        <v>0.483</v>
      </c>
      <c r="P1206" s="132">
        <v>0.5056200000000001</v>
      </c>
      <c r="Q1206" s="2">
        <v>0.548</v>
      </c>
      <c r="R1206" s="2">
        <v>0.7691</v>
      </c>
      <c r="S1206" s="2">
        <v>0.5155000000000001</v>
      </c>
      <c r="T1206" s="2">
        <v>0.63736</v>
      </c>
      <c r="U1206" s="2">
        <v>0.824</v>
      </c>
    </row>
    <row r="1207" spans="12:21" ht="12.75">
      <c r="L1207" s="2">
        <v>160.6</v>
      </c>
      <c r="M1207" s="2">
        <v>0.8236</v>
      </c>
      <c r="N1207" s="2">
        <v>0.63729</v>
      </c>
      <c r="O1207" s="2">
        <v>0.4829</v>
      </c>
      <c r="P1207" s="132">
        <v>0.50548</v>
      </c>
      <c r="Q1207" s="2">
        <v>0.5479</v>
      </c>
      <c r="R1207" s="2">
        <v>0.7691</v>
      </c>
      <c r="S1207" s="2">
        <v>0.5154000000000001</v>
      </c>
      <c r="T1207" s="2">
        <v>0.63729</v>
      </c>
      <c r="U1207" s="2">
        <v>0.8236</v>
      </c>
    </row>
    <row r="1208" spans="12:21" ht="12.75">
      <c r="L1208" s="2">
        <v>160.7</v>
      </c>
      <c r="M1208" s="2">
        <v>0.8231999999999999</v>
      </c>
      <c r="N1208" s="2">
        <v>0.63722</v>
      </c>
      <c r="O1208" s="2">
        <v>0.4828</v>
      </c>
      <c r="P1208" s="132">
        <v>0.50534</v>
      </c>
      <c r="Q1208" s="2">
        <v>0.5479</v>
      </c>
      <c r="R1208" s="2">
        <v>0.7691</v>
      </c>
      <c r="S1208" s="2">
        <v>0.51535</v>
      </c>
      <c r="T1208" s="2">
        <v>0.63722</v>
      </c>
      <c r="U1208" s="2">
        <v>0.8231999999999999</v>
      </c>
    </row>
    <row r="1209" spans="12:21" ht="12.75">
      <c r="L1209" s="2">
        <v>160.8</v>
      </c>
      <c r="M1209" s="2">
        <v>0.823</v>
      </c>
      <c r="N1209" s="2">
        <v>0.63715</v>
      </c>
      <c r="O1209" s="2">
        <v>0.4827</v>
      </c>
      <c r="P1209" s="132">
        <v>0.5052</v>
      </c>
      <c r="Q1209" s="2">
        <v>0.5478</v>
      </c>
      <c r="R1209" s="2">
        <v>0.7691</v>
      </c>
      <c r="S1209" s="2">
        <v>0.51525</v>
      </c>
      <c r="T1209" s="2">
        <v>0.63715</v>
      </c>
      <c r="U1209" s="2">
        <v>0.823</v>
      </c>
    </row>
    <row r="1210" spans="12:21" ht="12.75">
      <c r="L1210" s="2">
        <v>160.9</v>
      </c>
      <c r="M1210" s="2">
        <v>0.823</v>
      </c>
      <c r="N1210" s="2">
        <v>0.63708</v>
      </c>
      <c r="O1210" s="2">
        <v>0.4835</v>
      </c>
      <c r="P1210" s="132">
        <v>0.50506</v>
      </c>
      <c r="Q1210" s="2">
        <v>0.5478</v>
      </c>
      <c r="R1210" s="2">
        <v>0.7691</v>
      </c>
      <c r="S1210" s="2">
        <v>0.5156499999999999</v>
      </c>
      <c r="T1210" s="2">
        <v>0.63708</v>
      </c>
      <c r="U1210" s="2">
        <v>0.823</v>
      </c>
    </row>
    <row r="1211" spans="12:21" ht="12.75">
      <c r="L1211" s="2">
        <v>161</v>
      </c>
      <c r="M1211" s="2">
        <v>0.823</v>
      </c>
      <c r="N1211" s="2">
        <v>0.63701</v>
      </c>
      <c r="O1211" s="2">
        <v>0.4825</v>
      </c>
      <c r="P1211" s="132">
        <v>0.5049199999999999</v>
      </c>
      <c r="Q1211" s="2">
        <v>0.5477</v>
      </c>
      <c r="R1211" s="2">
        <v>0.7691</v>
      </c>
      <c r="S1211" s="2">
        <v>0.5151</v>
      </c>
      <c r="T1211" s="2">
        <v>0.63701</v>
      </c>
      <c r="U1211" s="2">
        <v>0.823</v>
      </c>
    </row>
    <row r="1212" spans="12:21" ht="12.75">
      <c r="L1212" s="2">
        <v>161.1</v>
      </c>
      <c r="M1212" s="2">
        <v>0.823</v>
      </c>
      <c r="N1212" s="2">
        <v>0.63694</v>
      </c>
      <c r="O1212" s="2">
        <v>0.4824</v>
      </c>
      <c r="P1212" s="132">
        <v>0.5047799999999999</v>
      </c>
      <c r="Q1212" s="2">
        <v>0.5477</v>
      </c>
      <c r="R1212" s="2">
        <v>0.7691</v>
      </c>
      <c r="S1212" s="2">
        <v>0.51505</v>
      </c>
      <c r="T1212" s="2">
        <v>0.63694</v>
      </c>
      <c r="U1212" s="2">
        <v>0.823</v>
      </c>
    </row>
    <row r="1213" spans="12:21" ht="12.75">
      <c r="L1213" s="2">
        <v>161.2</v>
      </c>
      <c r="M1213" s="2">
        <v>0.823</v>
      </c>
      <c r="N1213" s="2">
        <v>0.63687</v>
      </c>
      <c r="O1213" s="2">
        <v>0.4823</v>
      </c>
      <c r="P1213" s="132">
        <v>0.5046400000000001</v>
      </c>
      <c r="Q1213" s="2">
        <v>0.5476</v>
      </c>
      <c r="R1213" s="2">
        <v>0.7691</v>
      </c>
      <c r="S1213" s="2">
        <v>0.51495</v>
      </c>
      <c r="T1213" s="2">
        <v>0.63687</v>
      </c>
      <c r="U1213" s="2">
        <v>0.823</v>
      </c>
    </row>
    <row r="1214" spans="12:21" ht="12.75">
      <c r="L1214" s="2">
        <v>161.3</v>
      </c>
      <c r="M1214" s="2">
        <v>0.823</v>
      </c>
      <c r="N1214" s="2">
        <v>0.6368</v>
      </c>
      <c r="O1214" s="2">
        <v>0.4823</v>
      </c>
      <c r="P1214" s="132">
        <v>0.5045000000000001</v>
      </c>
      <c r="Q1214" s="2">
        <v>0.5476</v>
      </c>
      <c r="R1214" s="2">
        <v>0.7691</v>
      </c>
      <c r="S1214" s="2">
        <v>0.51495</v>
      </c>
      <c r="T1214" s="2">
        <v>0.6368</v>
      </c>
      <c r="U1214" s="2">
        <v>0.823</v>
      </c>
    </row>
    <row r="1215" spans="12:21" ht="12.75">
      <c r="L1215" s="2">
        <v>161.4</v>
      </c>
      <c r="M1215" s="2">
        <v>0.823</v>
      </c>
      <c r="N1215" s="2">
        <v>0.63673</v>
      </c>
      <c r="O1215" s="2">
        <v>0.4822</v>
      </c>
      <c r="P1215" s="132">
        <v>0.50436</v>
      </c>
      <c r="Q1215" s="2">
        <v>0.5475</v>
      </c>
      <c r="R1215" s="2">
        <v>0.7691</v>
      </c>
      <c r="S1215" s="2">
        <v>0.51485</v>
      </c>
      <c r="T1215" s="2">
        <v>0.63673</v>
      </c>
      <c r="U1215" s="2">
        <v>0.823</v>
      </c>
    </row>
    <row r="1216" spans="12:21" ht="12.75">
      <c r="L1216" s="2">
        <v>161.5</v>
      </c>
      <c r="M1216" s="2">
        <v>0.823</v>
      </c>
      <c r="N1216" s="2">
        <v>0.63666</v>
      </c>
      <c r="O1216" s="2">
        <v>0.4821</v>
      </c>
      <c r="P1216" s="132">
        <v>0.50422</v>
      </c>
      <c r="Q1216" s="2">
        <v>0.5475</v>
      </c>
      <c r="R1216" s="2">
        <v>0.7691</v>
      </c>
      <c r="S1216" s="2">
        <v>0.5147999999999999</v>
      </c>
      <c r="T1216" s="2">
        <v>0.63666</v>
      </c>
      <c r="U1216" s="2">
        <v>0.823</v>
      </c>
    </row>
    <row r="1217" spans="12:21" ht="12.75">
      <c r="L1217" s="2">
        <v>161.6</v>
      </c>
      <c r="M1217" s="2">
        <v>0.823</v>
      </c>
      <c r="N1217" s="2">
        <v>0.63659</v>
      </c>
      <c r="O1217" s="2">
        <v>0.482</v>
      </c>
      <c r="P1217" s="132">
        <v>0.50408</v>
      </c>
      <c r="Q1217" s="2">
        <v>0.5474</v>
      </c>
      <c r="R1217" s="2">
        <v>0.7691</v>
      </c>
      <c r="S1217" s="2">
        <v>0.5146999999999999</v>
      </c>
      <c r="T1217" s="2">
        <v>0.63659</v>
      </c>
      <c r="U1217" s="2">
        <v>0.823</v>
      </c>
    </row>
    <row r="1218" spans="12:21" ht="12.75">
      <c r="L1218" s="2">
        <v>161.7</v>
      </c>
      <c r="M1218" s="2">
        <v>0.823</v>
      </c>
      <c r="N1218" s="2">
        <v>0.63652</v>
      </c>
      <c r="O1218" s="2">
        <v>0.4819</v>
      </c>
      <c r="P1218" s="132">
        <v>0.5039399999999999</v>
      </c>
      <c r="Q1218" s="2">
        <v>0.5474</v>
      </c>
      <c r="R1218" s="2">
        <v>0.7691</v>
      </c>
      <c r="S1218" s="2">
        <v>0.51465</v>
      </c>
      <c r="T1218" s="2">
        <v>0.63652</v>
      </c>
      <c r="U1218" s="2">
        <v>0.823</v>
      </c>
    </row>
    <row r="1219" spans="12:21" ht="12.75">
      <c r="L1219" s="2">
        <v>161.8</v>
      </c>
      <c r="M1219" s="2">
        <v>0.823</v>
      </c>
      <c r="N1219" s="2">
        <v>0.63645</v>
      </c>
      <c r="O1219" s="2">
        <v>0.4818</v>
      </c>
      <c r="P1219" s="132">
        <v>0.5037999999999999</v>
      </c>
      <c r="Q1219" s="2">
        <v>0.5473</v>
      </c>
      <c r="R1219" s="2">
        <v>0.7691</v>
      </c>
      <c r="S1219" s="2">
        <v>0.5145500000000001</v>
      </c>
      <c r="T1219" s="2">
        <v>0.63645</v>
      </c>
      <c r="U1219" s="2">
        <v>0.823</v>
      </c>
    </row>
    <row r="1220" spans="12:21" ht="12.75">
      <c r="L1220" s="2">
        <v>161.9</v>
      </c>
      <c r="M1220" s="2">
        <v>0.823</v>
      </c>
      <c r="N1220" s="2">
        <v>0.63635</v>
      </c>
      <c r="O1220" s="2">
        <v>0.4826</v>
      </c>
      <c r="P1220" s="132">
        <v>0.5035999999999999</v>
      </c>
      <c r="Q1220" s="2">
        <v>0.5473</v>
      </c>
      <c r="R1220" s="2">
        <v>0.7691</v>
      </c>
      <c r="S1220" s="2">
        <v>0.51495</v>
      </c>
      <c r="T1220" s="2">
        <v>0.63635</v>
      </c>
      <c r="U1220" s="2">
        <v>0.823</v>
      </c>
    </row>
    <row r="1221" spans="12:21" ht="12.75">
      <c r="L1221" s="2">
        <v>162</v>
      </c>
      <c r="M1221" s="2">
        <v>0.823</v>
      </c>
      <c r="N1221" s="2">
        <v>0.63628</v>
      </c>
      <c r="O1221" s="2">
        <v>0.4816</v>
      </c>
      <c r="P1221" s="132">
        <v>0.5034599999999999</v>
      </c>
      <c r="Q1221" s="2">
        <v>0.5472</v>
      </c>
      <c r="R1221" s="2">
        <v>0.7691</v>
      </c>
      <c r="S1221" s="2">
        <v>0.5144</v>
      </c>
      <c r="T1221" s="2">
        <v>0.63628</v>
      </c>
      <c r="U1221" s="2">
        <v>0.823</v>
      </c>
    </row>
    <row r="1222" spans="12:21" ht="12.75">
      <c r="L1222" s="2">
        <v>162.1</v>
      </c>
      <c r="M1222" s="2">
        <v>0.823</v>
      </c>
      <c r="N1222" s="2">
        <v>0.63621</v>
      </c>
      <c r="O1222" s="2">
        <v>0.4815</v>
      </c>
      <c r="P1222" s="132">
        <v>0.5033200000000001</v>
      </c>
      <c r="Q1222" s="2">
        <v>0.5471</v>
      </c>
      <c r="R1222" s="2">
        <v>0.7691</v>
      </c>
      <c r="S1222" s="2">
        <v>0.5143</v>
      </c>
      <c r="T1222" s="2">
        <v>0.63621</v>
      </c>
      <c r="U1222" s="2">
        <v>0.823</v>
      </c>
    </row>
    <row r="1223" spans="12:21" ht="12.75">
      <c r="L1223" s="2">
        <v>162.2</v>
      </c>
      <c r="M1223" s="2">
        <v>0.823</v>
      </c>
      <c r="N1223" s="2">
        <v>0.63614</v>
      </c>
      <c r="O1223" s="2">
        <v>0.4814</v>
      </c>
      <c r="P1223" s="132">
        <v>0.5031800000000001</v>
      </c>
      <c r="Q1223" s="2">
        <v>0.5471</v>
      </c>
      <c r="R1223" s="2">
        <v>0.7691</v>
      </c>
      <c r="S1223" s="2">
        <v>0.51425</v>
      </c>
      <c r="T1223" s="2">
        <v>0.63614</v>
      </c>
      <c r="U1223" s="2">
        <v>0.823</v>
      </c>
    </row>
    <row r="1224" spans="12:21" ht="12.75">
      <c r="L1224" s="2">
        <v>162.3</v>
      </c>
      <c r="M1224" s="2">
        <v>0.8228</v>
      </c>
      <c r="N1224" s="2">
        <v>0.63607</v>
      </c>
      <c r="O1224" s="2">
        <v>0.4814</v>
      </c>
      <c r="P1224" s="132">
        <v>0.50304</v>
      </c>
      <c r="Q1224" s="2">
        <v>0.547</v>
      </c>
      <c r="R1224" s="2">
        <v>0.7691</v>
      </c>
      <c r="S1224" s="2">
        <v>0.5142</v>
      </c>
      <c r="T1224" s="2">
        <v>0.63607</v>
      </c>
      <c r="U1224" s="2">
        <v>0.8228</v>
      </c>
    </row>
    <row r="1225" spans="12:21" ht="12.75">
      <c r="L1225" s="2">
        <v>162.4</v>
      </c>
      <c r="M1225" s="2">
        <v>0.8223999999999999</v>
      </c>
      <c r="N1225" s="2">
        <v>0.636</v>
      </c>
      <c r="O1225" s="2">
        <v>0.4813</v>
      </c>
      <c r="P1225" s="132">
        <v>0.5029</v>
      </c>
      <c r="Q1225" s="2">
        <v>0.547</v>
      </c>
      <c r="R1225" s="2">
        <v>0.7691</v>
      </c>
      <c r="S1225" s="2">
        <v>0.51415</v>
      </c>
      <c r="T1225" s="2">
        <v>0.636</v>
      </c>
      <c r="U1225" s="2">
        <v>0.8223999999999999</v>
      </c>
    </row>
    <row r="1226" spans="12:21" ht="12.75">
      <c r="L1226" s="2">
        <v>162.5</v>
      </c>
      <c r="M1226" s="2">
        <v>0.822</v>
      </c>
      <c r="N1226" s="2">
        <v>0.63593</v>
      </c>
      <c r="O1226" s="2">
        <v>0.4812</v>
      </c>
      <c r="P1226" s="132">
        <v>0.50276</v>
      </c>
      <c r="Q1226" s="2">
        <v>0.5469</v>
      </c>
      <c r="R1226" s="2">
        <v>0.7691</v>
      </c>
      <c r="S1226" s="2">
        <v>0.51405</v>
      </c>
      <c r="T1226" s="2">
        <v>0.63593</v>
      </c>
      <c r="U1226" s="2">
        <v>0.822</v>
      </c>
    </row>
    <row r="1227" spans="12:21" ht="12.75">
      <c r="L1227" s="2">
        <v>162.6</v>
      </c>
      <c r="M1227" s="2">
        <v>0.822</v>
      </c>
      <c r="N1227" s="2">
        <v>0.63586</v>
      </c>
      <c r="O1227" s="2">
        <v>0.4811</v>
      </c>
      <c r="P1227" s="132">
        <v>0.50262</v>
      </c>
      <c r="Q1227" s="2">
        <v>0.5469</v>
      </c>
      <c r="R1227" s="2">
        <v>0.7691</v>
      </c>
      <c r="S1227" s="2">
        <v>0.514</v>
      </c>
      <c r="T1227" s="2">
        <v>0.63586</v>
      </c>
      <c r="U1227" s="2">
        <v>0.822</v>
      </c>
    </row>
    <row r="1228" spans="12:21" ht="12.75">
      <c r="L1228" s="2">
        <v>162.7</v>
      </c>
      <c r="M1228" s="2">
        <v>0.822</v>
      </c>
      <c r="N1228" s="2">
        <v>0.63579</v>
      </c>
      <c r="O1228" s="2">
        <v>0.481</v>
      </c>
      <c r="P1228" s="132">
        <v>0.5024799999999999</v>
      </c>
      <c r="Q1228" s="2">
        <v>0.5468</v>
      </c>
      <c r="R1228" s="2">
        <v>0.7691</v>
      </c>
      <c r="S1228" s="2">
        <v>0.5139</v>
      </c>
      <c r="T1228" s="2">
        <v>0.63579</v>
      </c>
      <c r="U1228" s="2">
        <v>0.822</v>
      </c>
    </row>
    <row r="1229" spans="12:21" ht="12.75">
      <c r="L1229" s="2">
        <v>162.8</v>
      </c>
      <c r="M1229" s="2">
        <v>0.822</v>
      </c>
      <c r="N1229" s="2">
        <v>0.63572</v>
      </c>
      <c r="O1229" s="2">
        <v>0.4809</v>
      </c>
      <c r="P1229" s="132">
        <v>0.5023399999999999</v>
      </c>
      <c r="Q1229" s="2">
        <v>0.5468</v>
      </c>
      <c r="R1229" s="2">
        <v>0.7691</v>
      </c>
      <c r="S1229" s="2">
        <v>0.5138499999999999</v>
      </c>
      <c r="T1229" s="2">
        <v>0.63572</v>
      </c>
      <c r="U1229" s="2">
        <v>0.822</v>
      </c>
    </row>
    <row r="1230" spans="12:21" ht="12.75">
      <c r="L1230" s="2">
        <v>162.9</v>
      </c>
      <c r="M1230" s="2">
        <v>0.822</v>
      </c>
      <c r="N1230" s="2">
        <v>0.63565</v>
      </c>
      <c r="O1230" s="2">
        <v>0.4817</v>
      </c>
      <c r="P1230" s="132">
        <v>0.5022000000000001</v>
      </c>
      <c r="Q1230" s="2">
        <v>0.5467</v>
      </c>
      <c r="R1230" s="2">
        <v>0.7691</v>
      </c>
      <c r="S1230" s="2">
        <v>0.5142</v>
      </c>
      <c r="T1230" s="2">
        <v>0.63565</v>
      </c>
      <c r="U1230" s="2">
        <v>0.822</v>
      </c>
    </row>
    <row r="1231" spans="12:21" ht="12.75">
      <c r="L1231" s="2">
        <v>163</v>
      </c>
      <c r="M1231" s="2">
        <v>0.822</v>
      </c>
      <c r="N1231" s="2">
        <v>0.63558</v>
      </c>
      <c r="O1231" s="2">
        <v>0.4807</v>
      </c>
      <c r="P1231" s="132">
        <v>0.5020600000000001</v>
      </c>
      <c r="Q1231" s="2">
        <v>0.5467</v>
      </c>
      <c r="R1231" s="2">
        <v>0.7691</v>
      </c>
      <c r="S1231" s="2">
        <v>0.5137</v>
      </c>
      <c r="T1231" s="2">
        <v>0.63558</v>
      </c>
      <c r="U1231" s="2">
        <v>0.822</v>
      </c>
    </row>
    <row r="1232" spans="12:21" ht="12.75">
      <c r="L1232" s="2">
        <v>163.1</v>
      </c>
      <c r="M1232" s="2">
        <v>0.822</v>
      </c>
      <c r="N1232" s="2">
        <v>0.63551</v>
      </c>
      <c r="O1232" s="2">
        <v>0.4806</v>
      </c>
      <c r="P1232" s="132">
        <v>0.50192</v>
      </c>
      <c r="Q1232" s="2">
        <v>0.5466</v>
      </c>
      <c r="R1232" s="2">
        <v>0.7691</v>
      </c>
      <c r="S1232" s="2">
        <v>0.5136000000000001</v>
      </c>
      <c r="T1232" s="2">
        <v>0.63551</v>
      </c>
      <c r="U1232" s="2">
        <v>0.822</v>
      </c>
    </row>
    <row r="1233" spans="12:21" ht="12.75">
      <c r="L1233" s="2">
        <v>163.2</v>
      </c>
      <c r="M1233" s="2">
        <v>0.822</v>
      </c>
      <c r="N1233" s="2">
        <v>0.63544</v>
      </c>
      <c r="O1233" s="2">
        <v>0.4805</v>
      </c>
      <c r="P1233" s="132">
        <v>0.50178</v>
      </c>
      <c r="Q1233" s="2">
        <v>0.5466</v>
      </c>
      <c r="R1233" s="2">
        <v>0.7691</v>
      </c>
      <c r="S1233" s="2">
        <v>0.51355</v>
      </c>
      <c r="T1233" s="2">
        <v>0.63544</v>
      </c>
      <c r="U1233" s="2">
        <v>0.822</v>
      </c>
    </row>
    <row r="1234" spans="12:21" ht="12.75">
      <c r="L1234" s="2">
        <v>163.3</v>
      </c>
      <c r="M1234" s="2">
        <v>0.822</v>
      </c>
      <c r="N1234" s="2">
        <v>0.63537</v>
      </c>
      <c r="O1234" s="2">
        <v>0.4805</v>
      </c>
      <c r="P1234" s="132">
        <v>0.50164</v>
      </c>
      <c r="Q1234" s="2">
        <v>0.5465</v>
      </c>
      <c r="R1234" s="2">
        <v>0.7691</v>
      </c>
      <c r="S1234" s="2">
        <v>0.5135</v>
      </c>
      <c r="T1234" s="2">
        <v>0.63537</v>
      </c>
      <c r="U1234" s="2">
        <v>0.822</v>
      </c>
    </row>
    <row r="1235" spans="12:21" ht="12.75">
      <c r="L1235" s="2">
        <v>163.4</v>
      </c>
      <c r="M1235" s="2">
        <v>0.822</v>
      </c>
      <c r="N1235" s="2">
        <v>0.6353</v>
      </c>
      <c r="O1235" s="2">
        <v>0.4804</v>
      </c>
      <c r="P1235" s="132">
        <v>0.5015</v>
      </c>
      <c r="Q1235" s="2">
        <v>0.5465</v>
      </c>
      <c r="R1235" s="2">
        <v>0.7691</v>
      </c>
      <c r="S1235" s="2">
        <v>0.51345</v>
      </c>
      <c r="T1235" s="2">
        <v>0.6353</v>
      </c>
      <c r="U1235" s="2">
        <v>0.822</v>
      </c>
    </row>
    <row r="1236" spans="12:21" ht="12.75">
      <c r="L1236" s="2">
        <v>163.5</v>
      </c>
      <c r="M1236" s="2">
        <v>0.822</v>
      </c>
      <c r="N1236" s="2">
        <v>0.63523</v>
      </c>
      <c r="O1236" s="2">
        <v>0.4803</v>
      </c>
      <c r="P1236" s="132">
        <v>0.5013599999999999</v>
      </c>
      <c r="Q1236" s="2">
        <v>0.5464</v>
      </c>
      <c r="R1236" s="2">
        <v>0.7691</v>
      </c>
      <c r="S1236" s="2">
        <v>0.51335</v>
      </c>
      <c r="T1236" s="2">
        <v>0.63523</v>
      </c>
      <c r="U1236" s="2">
        <v>0.822</v>
      </c>
    </row>
    <row r="1237" spans="12:21" ht="12.75">
      <c r="L1237" s="2">
        <v>163.6</v>
      </c>
      <c r="M1237" s="2">
        <v>0.822</v>
      </c>
      <c r="N1237" s="2">
        <v>0.63516</v>
      </c>
      <c r="O1237" s="2">
        <v>0.4802</v>
      </c>
      <c r="P1237" s="132">
        <v>0.5012199999999999</v>
      </c>
      <c r="Q1237" s="2">
        <v>0.5464</v>
      </c>
      <c r="R1237" s="2">
        <v>0.7691</v>
      </c>
      <c r="S1237" s="2">
        <v>0.5133</v>
      </c>
      <c r="T1237" s="2">
        <v>0.63516</v>
      </c>
      <c r="U1237" s="2">
        <v>0.822</v>
      </c>
    </row>
    <row r="1238" spans="12:21" ht="12.75">
      <c r="L1238" s="2">
        <v>163.7</v>
      </c>
      <c r="M1238" s="2">
        <v>0.822</v>
      </c>
      <c r="N1238" s="2">
        <v>0.63509</v>
      </c>
      <c r="O1238" s="2">
        <v>0.4801</v>
      </c>
      <c r="P1238" s="132">
        <v>0.5010800000000001</v>
      </c>
      <c r="Q1238" s="2">
        <v>0.5463</v>
      </c>
      <c r="R1238" s="2">
        <v>0.7691</v>
      </c>
      <c r="S1238" s="2">
        <v>0.5132</v>
      </c>
      <c r="T1238" s="2">
        <v>0.63509</v>
      </c>
      <c r="U1238" s="2">
        <v>0.822</v>
      </c>
    </row>
    <row r="1239" spans="12:21" ht="12.75">
      <c r="L1239" s="2">
        <v>163.8</v>
      </c>
      <c r="M1239" s="2">
        <v>0.822</v>
      </c>
      <c r="N1239" s="2">
        <v>0.63502</v>
      </c>
      <c r="O1239" s="2">
        <v>0.48</v>
      </c>
      <c r="P1239" s="132">
        <v>0.50094</v>
      </c>
      <c r="Q1239" s="2">
        <v>0.5463</v>
      </c>
      <c r="R1239" s="2">
        <v>0.7691</v>
      </c>
      <c r="S1239" s="2">
        <v>0.51315</v>
      </c>
      <c r="T1239" s="2">
        <v>0.63502</v>
      </c>
      <c r="U1239" s="2">
        <v>0.822</v>
      </c>
    </row>
    <row r="1240" spans="12:21" ht="12.75">
      <c r="L1240" s="2">
        <v>163.9</v>
      </c>
      <c r="M1240" s="2">
        <v>0.822</v>
      </c>
      <c r="N1240" s="2">
        <v>0.63495</v>
      </c>
      <c r="O1240" s="2">
        <v>0.4808</v>
      </c>
      <c r="P1240" s="132">
        <v>0.5008</v>
      </c>
      <c r="Q1240" s="2">
        <v>0.5462</v>
      </c>
      <c r="R1240" s="2">
        <v>0.7691</v>
      </c>
      <c r="S1240" s="2">
        <v>0.5135000000000001</v>
      </c>
      <c r="T1240" s="2">
        <v>0.63495</v>
      </c>
      <c r="U1240" s="2">
        <v>0.822</v>
      </c>
    </row>
    <row r="1241" spans="12:21" ht="12.75">
      <c r="L1241" s="2">
        <v>164</v>
      </c>
      <c r="M1241" s="2">
        <v>0.822</v>
      </c>
      <c r="N1241" s="2">
        <v>0.63488</v>
      </c>
      <c r="O1241" s="2">
        <v>0.4798</v>
      </c>
      <c r="P1241" s="132">
        <v>0.50066</v>
      </c>
      <c r="Q1241" s="2">
        <v>0.5462</v>
      </c>
      <c r="R1241" s="2">
        <v>0.7691</v>
      </c>
      <c r="S1241" s="2">
        <v>0.513</v>
      </c>
      <c r="T1241" s="2">
        <v>0.63488</v>
      </c>
      <c r="U1241" s="2">
        <v>0.822</v>
      </c>
    </row>
    <row r="1242" spans="12:21" ht="12.75">
      <c r="L1242" s="2">
        <v>164.1</v>
      </c>
      <c r="M1242" s="2">
        <v>0.8216</v>
      </c>
      <c r="N1242" s="2">
        <v>0.63481</v>
      </c>
      <c r="O1242" s="2">
        <v>0.4797</v>
      </c>
      <c r="P1242" s="132">
        <v>0.50052</v>
      </c>
      <c r="Q1242" s="2">
        <v>0.5461</v>
      </c>
      <c r="R1242" s="2">
        <v>0.7691</v>
      </c>
      <c r="S1242" s="2">
        <v>0.5129</v>
      </c>
      <c r="T1242" s="2">
        <v>0.63481</v>
      </c>
      <c r="U1242" s="2">
        <v>0.8216</v>
      </c>
    </row>
    <row r="1243" spans="12:21" ht="12.75">
      <c r="L1243" s="2">
        <v>164.2</v>
      </c>
      <c r="M1243" s="2">
        <v>0.8211999999999999</v>
      </c>
      <c r="N1243" s="2">
        <v>0.63474</v>
      </c>
      <c r="O1243" s="2">
        <v>0.4796</v>
      </c>
      <c r="P1243" s="132">
        <v>0.5003799999999999</v>
      </c>
      <c r="Q1243" s="2">
        <v>0.5461</v>
      </c>
      <c r="R1243" s="2">
        <v>0.7691</v>
      </c>
      <c r="S1243" s="2">
        <v>0.51285</v>
      </c>
      <c r="T1243" s="2">
        <v>0.63474</v>
      </c>
      <c r="U1243" s="2">
        <v>0.8211999999999999</v>
      </c>
    </row>
    <row r="1244" spans="12:21" ht="12.75">
      <c r="L1244" s="2">
        <v>164.3</v>
      </c>
      <c r="M1244" s="2">
        <v>0.821</v>
      </c>
      <c r="N1244" s="2">
        <v>0.63467</v>
      </c>
      <c r="O1244" s="2">
        <v>0.4796</v>
      </c>
      <c r="P1244" s="132">
        <v>0.5002399999999999</v>
      </c>
      <c r="Q1244" s="2">
        <v>0.546</v>
      </c>
      <c r="R1244" s="2">
        <v>0.7691</v>
      </c>
      <c r="S1244" s="2">
        <v>0.5128</v>
      </c>
      <c r="T1244" s="2">
        <v>0.63467</v>
      </c>
      <c r="U1244" s="2">
        <v>0.821</v>
      </c>
    </row>
    <row r="1245" spans="12:21" ht="12.75">
      <c r="L1245" s="2">
        <v>164.4</v>
      </c>
      <c r="M1245" s="2">
        <v>0.821</v>
      </c>
      <c r="N1245" s="2">
        <v>0.6346</v>
      </c>
      <c r="O1245" s="2">
        <v>0.4795</v>
      </c>
      <c r="P1245" s="132">
        <v>0.5001000000000001</v>
      </c>
      <c r="Q1245" s="2">
        <v>0.546</v>
      </c>
      <c r="R1245" s="2">
        <v>0.7691</v>
      </c>
      <c r="S1245" s="2">
        <v>0.51275</v>
      </c>
      <c r="T1245" s="2">
        <v>0.6346</v>
      </c>
      <c r="U1245" s="2">
        <v>0.821</v>
      </c>
    </row>
    <row r="1246" spans="12:21" ht="12.75">
      <c r="L1246" s="2">
        <v>164.5</v>
      </c>
      <c r="M1246" s="2">
        <v>0.821</v>
      </c>
      <c r="N1246" s="2">
        <v>0.63453</v>
      </c>
      <c r="O1246" s="2">
        <v>0.4794</v>
      </c>
      <c r="P1246" s="132">
        <v>0.49996000000000007</v>
      </c>
      <c r="Q1246" s="2">
        <v>0.5459</v>
      </c>
      <c r="R1246" s="2">
        <v>0.7691</v>
      </c>
      <c r="S1246" s="2">
        <v>0.51265</v>
      </c>
      <c r="T1246" s="2">
        <v>0.63453</v>
      </c>
      <c r="U1246" s="2">
        <v>0.821</v>
      </c>
    </row>
    <row r="1247" spans="12:21" ht="12.75">
      <c r="L1247" s="2">
        <v>164.6</v>
      </c>
      <c r="M1247" s="2">
        <v>0.821</v>
      </c>
      <c r="N1247" s="2">
        <v>0.63446</v>
      </c>
      <c r="O1247" s="2">
        <v>0.4793</v>
      </c>
      <c r="P1247" s="132">
        <v>0.49982000000000004</v>
      </c>
      <c r="Q1247" s="2">
        <v>0.5459</v>
      </c>
      <c r="R1247" s="2">
        <v>0.7691</v>
      </c>
      <c r="S1247" s="2">
        <v>0.5126000000000001</v>
      </c>
      <c r="T1247" s="2">
        <v>0.63446</v>
      </c>
      <c r="U1247" s="2">
        <v>0.821</v>
      </c>
    </row>
    <row r="1248" spans="12:21" ht="12.75">
      <c r="L1248" s="2">
        <v>164.7</v>
      </c>
      <c r="M1248" s="2">
        <v>0.821</v>
      </c>
      <c r="N1248" s="2">
        <v>0.63439</v>
      </c>
      <c r="O1248" s="2">
        <v>0.4792</v>
      </c>
      <c r="P1248" s="132">
        <v>0.49968</v>
      </c>
      <c r="Q1248" s="2">
        <v>0.5458</v>
      </c>
      <c r="R1248" s="2">
        <v>0.7691</v>
      </c>
      <c r="S1248" s="2">
        <v>0.5125</v>
      </c>
      <c r="T1248" s="2">
        <v>0.63439</v>
      </c>
      <c r="U1248" s="2">
        <v>0.821</v>
      </c>
    </row>
    <row r="1249" spans="12:21" ht="12.75">
      <c r="L1249" s="2">
        <v>164.8</v>
      </c>
      <c r="M1249" s="2">
        <v>0.821</v>
      </c>
      <c r="N1249" s="2">
        <v>0.63432</v>
      </c>
      <c r="O1249" s="2">
        <v>0.4791</v>
      </c>
      <c r="P1249" s="132">
        <v>0.49954</v>
      </c>
      <c r="Q1249" s="2">
        <v>0.5458</v>
      </c>
      <c r="R1249" s="2">
        <v>0.7691</v>
      </c>
      <c r="S1249" s="2">
        <v>0.51245</v>
      </c>
      <c r="T1249" s="2">
        <v>0.63432</v>
      </c>
      <c r="U1249" s="2">
        <v>0.821</v>
      </c>
    </row>
    <row r="1250" spans="12:21" ht="12.75">
      <c r="L1250" s="2">
        <v>164.9</v>
      </c>
      <c r="M1250" s="2">
        <v>0.821</v>
      </c>
      <c r="N1250" s="2">
        <v>0.63425</v>
      </c>
      <c r="O1250" s="2">
        <v>0.4799</v>
      </c>
      <c r="P1250" s="132">
        <v>0.49939999999999996</v>
      </c>
      <c r="Q1250" s="2">
        <v>0.5457</v>
      </c>
      <c r="R1250" s="2">
        <v>0.7691</v>
      </c>
      <c r="S1250" s="2">
        <v>0.5127999999999999</v>
      </c>
      <c r="T1250" s="2">
        <v>0.63425</v>
      </c>
      <c r="U1250" s="2">
        <v>0.821</v>
      </c>
    </row>
    <row r="1251" spans="12:21" ht="12.75">
      <c r="L1251" s="2">
        <v>165</v>
      </c>
      <c r="M1251" s="2">
        <v>0.821</v>
      </c>
      <c r="N1251" s="2">
        <v>0.63419</v>
      </c>
      <c r="O1251" s="2">
        <v>0.4789</v>
      </c>
      <c r="P1251" s="132">
        <v>0.49928000000000006</v>
      </c>
      <c r="Q1251" s="2">
        <v>0.5457</v>
      </c>
      <c r="R1251" s="2">
        <v>0.7691</v>
      </c>
      <c r="S1251" s="2">
        <v>0.5123</v>
      </c>
      <c r="T1251" s="2">
        <v>0.63419</v>
      </c>
      <c r="U1251" s="2">
        <v>0.821</v>
      </c>
    </row>
    <row r="1252" spans="12:21" ht="12.75">
      <c r="L1252" s="2">
        <v>165.1</v>
      </c>
      <c r="M1252" s="2">
        <v>0.821</v>
      </c>
      <c r="N1252" s="2">
        <v>0.63412</v>
      </c>
      <c r="O1252" s="2">
        <v>0.4788</v>
      </c>
      <c r="P1252" s="132">
        <v>0.49914000000000003</v>
      </c>
      <c r="Q1252" s="2">
        <v>0.5456</v>
      </c>
      <c r="R1252" s="2">
        <v>0.7691</v>
      </c>
      <c r="S1252" s="2">
        <v>0.5122</v>
      </c>
      <c r="T1252" s="2">
        <v>0.63412</v>
      </c>
      <c r="U1252" s="2">
        <v>0.821</v>
      </c>
    </row>
    <row r="1253" spans="12:21" ht="12.75">
      <c r="L1253" s="2">
        <v>165.2</v>
      </c>
      <c r="M1253" s="2">
        <v>0.821</v>
      </c>
      <c r="N1253" s="2">
        <v>0.63406</v>
      </c>
      <c r="O1253" s="2">
        <v>0.4787</v>
      </c>
      <c r="P1253" s="132">
        <v>0.4990199999999999</v>
      </c>
      <c r="Q1253" s="2">
        <v>0.5456</v>
      </c>
      <c r="R1253" s="2">
        <v>0.7691</v>
      </c>
      <c r="S1253" s="2">
        <v>0.51215</v>
      </c>
      <c r="T1253" s="2">
        <v>0.63406</v>
      </c>
      <c r="U1253" s="2">
        <v>0.821</v>
      </c>
    </row>
    <row r="1254" spans="12:21" ht="12.75">
      <c r="L1254" s="2">
        <v>165.3</v>
      </c>
      <c r="M1254" s="2">
        <v>0.821</v>
      </c>
      <c r="N1254" s="2">
        <v>0.63399</v>
      </c>
      <c r="O1254" s="2">
        <v>0.4787</v>
      </c>
      <c r="P1254" s="132">
        <v>0.4988800000000001</v>
      </c>
      <c r="Q1254" s="2">
        <v>0.5455</v>
      </c>
      <c r="R1254" s="2">
        <v>0.7691</v>
      </c>
      <c r="S1254" s="2">
        <v>0.5121</v>
      </c>
      <c r="T1254" s="2">
        <v>0.63399</v>
      </c>
      <c r="U1254" s="2">
        <v>0.821</v>
      </c>
    </row>
    <row r="1255" spans="12:21" ht="12.75">
      <c r="L1255" s="2">
        <v>165.4</v>
      </c>
      <c r="M1255" s="2">
        <v>0.821</v>
      </c>
      <c r="N1255" s="2">
        <v>0.63393</v>
      </c>
      <c r="O1255" s="2">
        <v>0.4786</v>
      </c>
      <c r="P1255" s="132">
        <v>0.49876</v>
      </c>
      <c r="Q1255" s="2">
        <v>0.5455</v>
      </c>
      <c r="R1255" s="2">
        <v>0.7691</v>
      </c>
      <c r="S1255" s="2">
        <v>0.51205</v>
      </c>
      <c r="T1255" s="2">
        <v>0.63393</v>
      </c>
      <c r="U1255" s="2">
        <v>0.821</v>
      </c>
    </row>
    <row r="1256" spans="12:21" ht="12.75">
      <c r="L1256" s="2">
        <v>165.5</v>
      </c>
      <c r="M1256" s="2">
        <v>0.821</v>
      </c>
      <c r="N1256" s="2">
        <v>0.63386</v>
      </c>
      <c r="O1256" s="2">
        <v>0.4785</v>
      </c>
      <c r="P1256" s="132">
        <v>0.49861999999999995</v>
      </c>
      <c r="Q1256" s="2">
        <v>0.5454</v>
      </c>
      <c r="R1256" s="2">
        <v>0.7691</v>
      </c>
      <c r="S1256" s="2">
        <v>0.51195</v>
      </c>
      <c r="T1256" s="2">
        <v>0.63386</v>
      </c>
      <c r="U1256" s="2">
        <v>0.821</v>
      </c>
    </row>
    <row r="1257" spans="12:21" ht="12.75">
      <c r="L1257" s="2">
        <v>165.6</v>
      </c>
      <c r="M1257" s="2">
        <v>0.821</v>
      </c>
      <c r="N1257" s="2">
        <v>0.6338</v>
      </c>
      <c r="O1257" s="2">
        <v>0.4784</v>
      </c>
      <c r="P1257" s="132">
        <v>0.49850000000000005</v>
      </c>
      <c r="Q1257" s="2">
        <v>0.5454</v>
      </c>
      <c r="R1257" s="2">
        <v>0.7691</v>
      </c>
      <c r="S1257" s="2">
        <v>0.5119</v>
      </c>
      <c r="T1257" s="2">
        <v>0.6338</v>
      </c>
      <c r="U1257" s="2">
        <v>0.821</v>
      </c>
    </row>
    <row r="1258" spans="12:21" ht="12.75">
      <c r="L1258" s="2">
        <v>165.7</v>
      </c>
      <c r="M1258" s="2">
        <v>0.821</v>
      </c>
      <c r="N1258" s="2">
        <v>0.63373</v>
      </c>
      <c r="O1258" s="2">
        <v>0.4783</v>
      </c>
      <c r="P1258" s="132">
        <v>0.49836</v>
      </c>
      <c r="Q1258" s="2">
        <v>0.5453</v>
      </c>
      <c r="R1258" s="2">
        <v>0.7691</v>
      </c>
      <c r="S1258" s="2">
        <v>0.5118</v>
      </c>
      <c r="T1258" s="2">
        <v>0.63373</v>
      </c>
      <c r="U1258" s="2">
        <v>0.821</v>
      </c>
    </row>
    <row r="1259" spans="12:21" ht="12.75">
      <c r="L1259" s="2">
        <v>165.8</v>
      </c>
      <c r="M1259" s="2">
        <v>0.8208</v>
      </c>
      <c r="N1259" s="2">
        <v>0.63367</v>
      </c>
      <c r="O1259" s="2">
        <v>0.4782</v>
      </c>
      <c r="P1259" s="132">
        <v>0.4982399999999999</v>
      </c>
      <c r="Q1259" s="2">
        <v>0.5453</v>
      </c>
      <c r="R1259" s="2">
        <v>0.7691</v>
      </c>
      <c r="S1259" s="2">
        <v>0.51175</v>
      </c>
      <c r="T1259" s="2">
        <v>0.63367</v>
      </c>
      <c r="U1259" s="2">
        <v>0.8208</v>
      </c>
    </row>
    <row r="1260" spans="12:21" ht="12.75">
      <c r="L1260" s="2">
        <v>165.9</v>
      </c>
      <c r="M1260" s="2">
        <v>0.8203999999999999</v>
      </c>
      <c r="N1260" s="2">
        <v>0.6336</v>
      </c>
      <c r="O1260" s="2">
        <v>0.479</v>
      </c>
      <c r="P1260" s="132">
        <v>0.4981000000000001</v>
      </c>
      <c r="Q1260" s="2">
        <v>0.5452</v>
      </c>
      <c r="R1260" s="2">
        <v>0.7691</v>
      </c>
      <c r="S1260" s="2">
        <v>0.5121</v>
      </c>
      <c r="T1260" s="2">
        <v>0.6336</v>
      </c>
      <c r="U1260" s="2">
        <v>0.8203999999999999</v>
      </c>
    </row>
    <row r="1261" spans="12:21" ht="12.75">
      <c r="L1261" s="2">
        <v>166</v>
      </c>
      <c r="M1261" s="2">
        <v>0.82</v>
      </c>
      <c r="N1261" s="2">
        <v>0.63354</v>
      </c>
      <c r="O1261" s="2">
        <v>0.47824999999999995</v>
      </c>
      <c r="P1261" s="132">
        <v>0.49798</v>
      </c>
      <c r="Q1261" s="2">
        <v>0.5452</v>
      </c>
      <c r="R1261" s="2">
        <v>0.7691</v>
      </c>
      <c r="S1261" s="2">
        <v>0.511725</v>
      </c>
      <c r="T1261" s="2">
        <v>0.63354</v>
      </c>
      <c r="U1261" s="2">
        <v>0.82</v>
      </c>
    </row>
    <row r="1262" spans="12:21" ht="12.75">
      <c r="L1262" s="2">
        <v>166.1</v>
      </c>
      <c r="M1262" s="2">
        <v>0.82</v>
      </c>
      <c r="N1262" s="2">
        <v>0.63347</v>
      </c>
      <c r="O1262" s="2">
        <v>0.4781699999999999</v>
      </c>
      <c r="P1262" s="132">
        <v>0.49783999999999995</v>
      </c>
      <c r="Q1262" s="2">
        <v>0.5451</v>
      </c>
      <c r="R1262" s="2">
        <v>0.7691</v>
      </c>
      <c r="S1262" s="2">
        <v>0.511635</v>
      </c>
      <c r="T1262" s="2">
        <v>0.63347</v>
      </c>
      <c r="U1262" s="2">
        <v>0.82</v>
      </c>
    </row>
    <row r="1263" spans="12:21" ht="12.75">
      <c r="L1263" s="2">
        <v>166.2</v>
      </c>
      <c r="M1263" s="2">
        <v>0.82</v>
      </c>
      <c r="N1263" s="2">
        <v>0.63341</v>
      </c>
      <c r="O1263" s="2">
        <v>0.47809</v>
      </c>
      <c r="P1263" s="132">
        <v>0.49772000000000005</v>
      </c>
      <c r="Q1263" s="2">
        <v>0.5451</v>
      </c>
      <c r="R1263" s="2">
        <v>0.7691</v>
      </c>
      <c r="S1263" s="2">
        <v>0.511595</v>
      </c>
      <c r="T1263" s="2">
        <v>0.63341</v>
      </c>
      <c r="U1263" s="2">
        <v>0.82</v>
      </c>
    </row>
    <row r="1264" spans="12:21" ht="12.75">
      <c r="L1264" s="2">
        <v>166.3</v>
      </c>
      <c r="M1264" s="2">
        <v>0.82</v>
      </c>
      <c r="N1264" s="2">
        <v>0.63334</v>
      </c>
      <c r="O1264" s="2">
        <v>0.47800999999999993</v>
      </c>
      <c r="P1264" s="132">
        <v>0.49758</v>
      </c>
      <c r="Q1264" s="2">
        <v>0.545</v>
      </c>
      <c r="R1264" s="2">
        <v>0.7691</v>
      </c>
      <c r="S1264" s="2">
        <v>0.511505</v>
      </c>
      <c r="T1264" s="2">
        <v>0.63334</v>
      </c>
      <c r="U1264" s="2">
        <v>0.82</v>
      </c>
    </row>
    <row r="1265" spans="12:21" ht="12.75">
      <c r="L1265" s="2">
        <v>166.4</v>
      </c>
      <c r="M1265" s="2">
        <v>0.82</v>
      </c>
      <c r="N1265" s="2">
        <v>0.63328</v>
      </c>
      <c r="O1265" s="2">
        <v>0.47792999999999985</v>
      </c>
      <c r="P1265" s="132">
        <v>0.4974599999999999</v>
      </c>
      <c r="Q1265" s="2">
        <v>0.545</v>
      </c>
      <c r="R1265" s="2">
        <v>0.7691</v>
      </c>
      <c r="S1265" s="2">
        <v>0.511465</v>
      </c>
      <c r="T1265" s="2">
        <v>0.63328</v>
      </c>
      <c r="U1265" s="2">
        <v>0.82</v>
      </c>
    </row>
    <row r="1266" spans="12:21" ht="12.75">
      <c r="L1266" s="2">
        <v>166.5</v>
      </c>
      <c r="M1266" s="2">
        <v>0.82</v>
      </c>
      <c r="N1266" s="2">
        <v>0.63321</v>
      </c>
      <c r="O1266" s="2">
        <v>0.47785</v>
      </c>
      <c r="P1266" s="132">
        <v>0.4973200000000001</v>
      </c>
      <c r="Q1266" s="2">
        <v>0.5449</v>
      </c>
      <c r="R1266" s="2">
        <v>0.7691</v>
      </c>
      <c r="S1266" s="2">
        <v>0.511375</v>
      </c>
      <c r="T1266" s="2">
        <v>0.63321</v>
      </c>
      <c r="U1266" s="2">
        <v>0.82</v>
      </c>
    </row>
    <row r="1267" spans="12:21" ht="12.75">
      <c r="L1267" s="2">
        <v>166.6</v>
      </c>
      <c r="M1267" s="2">
        <v>0.82</v>
      </c>
      <c r="N1267" s="2">
        <v>0.63315</v>
      </c>
      <c r="O1267" s="2">
        <v>0.4777699999999999</v>
      </c>
      <c r="P1267" s="132">
        <v>0.4972</v>
      </c>
      <c r="Q1267" s="2">
        <v>0.5449</v>
      </c>
      <c r="R1267" s="2">
        <v>0.7691</v>
      </c>
      <c r="S1267" s="2">
        <v>0.511335</v>
      </c>
      <c r="T1267" s="2">
        <v>0.63315</v>
      </c>
      <c r="U1267" s="2">
        <v>0.82</v>
      </c>
    </row>
    <row r="1268" spans="12:21" ht="12.75">
      <c r="L1268" s="2">
        <v>166.7</v>
      </c>
      <c r="M1268" s="2">
        <v>0.82</v>
      </c>
      <c r="N1268" s="2">
        <v>0.63308</v>
      </c>
      <c r="O1268" s="2">
        <v>0.47768999999999995</v>
      </c>
      <c r="P1268" s="132">
        <v>0.49705999999999995</v>
      </c>
      <c r="Q1268" s="2">
        <v>0.5448</v>
      </c>
      <c r="R1268" s="2">
        <v>0.7691</v>
      </c>
      <c r="S1268" s="2">
        <v>0.511245</v>
      </c>
      <c r="T1268" s="2">
        <v>0.63308</v>
      </c>
      <c r="U1268" s="2">
        <v>0.82</v>
      </c>
    </row>
    <row r="1269" spans="12:21" ht="12.75">
      <c r="L1269" s="2">
        <v>166.8</v>
      </c>
      <c r="M1269" s="2">
        <v>0.82</v>
      </c>
      <c r="N1269" s="2">
        <v>0.63302</v>
      </c>
      <c r="O1269" s="2">
        <v>0.4776100000000001</v>
      </c>
      <c r="P1269" s="132">
        <v>0.49694000000000005</v>
      </c>
      <c r="Q1269" s="2">
        <v>0.5448</v>
      </c>
      <c r="R1269" s="2">
        <v>0.7691</v>
      </c>
      <c r="S1269" s="2">
        <v>0.511205</v>
      </c>
      <c r="T1269" s="2">
        <v>0.63302</v>
      </c>
      <c r="U1269" s="2">
        <v>0.82</v>
      </c>
    </row>
    <row r="1270" spans="12:21" ht="12.75">
      <c r="L1270" s="2">
        <v>166.9</v>
      </c>
      <c r="M1270" s="2">
        <v>0.82</v>
      </c>
      <c r="N1270" s="2">
        <v>0.63295</v>
      </c>
      <c r="O1270" s="2">
        <v>0.47753</v>
      </c>
      <c r="P1270" s="132">
        <v>0.4968</v>
      </c>
      <c r="Q1270" s="2">
        <v>0.5447</v>
      </c>
      <c r="R1270" s="2">
        <v>0.7691</v>
      </c>
      <c r="S1270" s="2">
        <v>0.511115</v>
      </c>
      <c r="T1270" s="2">
        <v>0.63295</v>
      </c>
      <c r="U1270" s="2">
        <v>0.82</v>
      </c>
    </row>
    <row r="1271" spans="12:21" ht="12.75">
      <c r="L1271" s="2">
        <v>167</v>
      </c>
      <c r="M1271" s="2">
        <v>0.82</v>
      </c>
      <c r="N1271" s="2">
        <v>0.63292</v>
      </c>
      <c r="O1271" s="2">
        <v>0.47744999999999993</v>
      </c>
      <c r="P1271" s="132">
        <v>0.49674000000000007</v>
      </c>
      <c r="Q1271" s="2">
        <v>0.5447</v>
      </c>
      <c r="R1271" s="2">
        <v>0.7691</v>
      </c>
      <c r="S1271" s="2">
        <v>0.511075</v>
      </c>
      <c r="T1271" s="2">
        <v>0.63292</v>
      </c>
      <c r="U1271" s="2">
        <v>0.82</v>
      </c>
    </row>
    <row r="1272" spans="12:21" ht="12.75">
      <c r="L1272" s="2">
        <v>167.1</v>
      </c>
      <c r="M1272" s="2">
        <v>0.82</v>
      </c>
      <c r="N1272" s="2">
        <v>0.63292</v>
      </c>
      <c r="O1272" s="2">
        <v>0.47737000000000007</v>
      </c>
      <c r="P1272" s="132">
        <v>0.49674000000000007</v>
      </c>
      <c r="Q1272" s="2">
        <v>0.5446</v>
      </c>
      <c r="R1272" s="2">
        <v>0.7691</v>
      </c>
      <c r="S1272" s="2">
        <v>0.510985</v>
      </c>
      <c r="T1272" s="2">
        <v>0.63292</v>
      </c>
      <c r="U1272" s="2">
        <v>0.82</v>
      </c>
    </row>
    <row r="1273" spans="12:21" ht="12.75">
      <c r="L1273" s="2">
        <v>167.2</v>
      </c>
      <c r="M1273" s="2">
        <v>0.82</v>
      </c>
      <c r="N1273" s="2">
        <v>0.63292</v>
      </c>
      <c r="O1273" s="2">
        <v>0.47729</v>
      </c>
      <c r="P1273" s="132">
        <v>0.49674000000000007</v>
      </c>
      <c r="Q1273" s="2">
        <v>0.5446</v>
      </c>
      <c r="R1273" s="2">
        <v>0.7691</v>
      </c>
      <c r="S1273" s="2">
        <v>0.510945</v>
      </c>
      <c r="T1273" s="2">
        <v>0.63292</v>
      </c>
      <c r="U1273" s="2">
        <v>0.82</v>
      </c>
    </row>
    <row r="1274" spans="12:21" ht="12.75">
      <c r="L1274" s="2">
        <v>167.3</v>
      </c>
      <c r="M1274" s="2">
        <v>0.82</v>
      </c>
      <c r="N1274" s="2">
        <v>0.63269</v>
      </c>
      <c r="O1274" s="2">
        <v>0.4772099999999999</v>
      </c>
      <c r="P1274" s="132">
        <v>0.49627999999999994</v>
      </c>
      <c r="Q1274" s="2">
        <v>0.5445</v>
      </c>
      <c r="R1274" s="2">
        <v>0.7691</v>
      </c>
      <c r="S1274" s="2">
        <v>0.510855</v>
      </c>
      <c r="T1274" s="2">
        <v>0.63269</v>
      </c>
      <c r="U1274" s="2">
        <v>0.82</v>
      </c>
    </row>
    <row r="1275" spans="12:21" ht="12.75">
      <c r="L1275" s="2">
        <v>167.4</v>
      </c>
      <c r="M1275" s="2">
        <v>0.82</v>
      </c>
      <c r="N1275" s="2">
        <v>0.63263</v>
      </c>
      <c r="O1275" s="2">
        <v>0.47713000000000005</v>
      </c>
      <c r="P1275" s="132">
        <v>0.49616000000000005</v>
      </c>
      <c r="Q1275" s="2">
        <v>0.5445</v>
      </c>
      <c r="R1275" s="2">
        <v>0.7691</v>
      </c>
      <c r="S1275" s="2">
        <v>0.510815</v>
      </c>
      <c r="T1275" s="2">
        <v>0.63263</v>
      </c>
      <c r="U1275" s="2">
        <v>0.82</v>
      </c>
    </row>
    <row r="1276" spans="12:21" ht="12.75">
      <c r="L1276" s="2">
        <v>167.5</v>
      </c>
      <c r="M1276" s="2">
        <v>0.82</v>
      </c>
      <c r="N1276" s="2">
        <v>0.63256</v>
      </c>
      <c r="O1276" s="2">
        <v>0.47705</v>
      </c>
      <c r="P1276" s="132">
        <v>0.49602</v>
      </c>
      <c r="Q1276" s="2">
        <v>0.5444</v>
      </c>
      <c r="R1276" s="2">
        <v>0.7691</v>
      </c>
      <c r="S1276" s="2">
        <v>0.510725</v>
      </c>
      <c r="T1276" s="2">
        <v>0.63256</v>
      </c>
      <c r="U1276" s="2">
        <v>0.82</v>
      </c>
    </row>
    <row r="1277" spans="12:21" ht="12.75">
      <c r="L1277" s="2">
        <v>167.6</v>
      </c>
      <c r="M1277" s="2">
        <v>0.8196</v>
      </c>
      <c r="N1277" s="2">
        <v>0.6325</v>
      </c>
      <c r="O1277" s="2">
        <v>0.4769699999999999</v>
      </c>
      <c r="P1277" s="132">
        <v>0.4958999999999999</v>
      </c>
      <c r="Q1277" s="2">
        <v>0.5444</v>
      </c>
      <c r="R1277" s="2">
        <v>0.7691</v>
      </c>
      <c r="S1277" s="2">
        <v>0.510685</v>
      </c>
      <c r="T1277" s="2">
        <v>0.6325</v>
      </c>
      <c r="U1277" s="2">
        <v>0.8196</v>
      </c>
    </row>
    <row r="1278" spans="12:21" ht="12.75">
      <c r="L1278" s="2">
        <v>167.7</v>
      </c>
      <c r="M1278" s="2">
        <v>0.8191999999999999</v>
      </c>
      <c r="N1278" s="2">
        <v>0.63243</v>
      </c>
      <c r="O1278" s="2">
        <v>0.47689000000000004</v>
      </c>
      <c r="P1278" s="132">
        <v>0.4957600000000001</v>
      </c>
      <c r="Q1278" s="2">
        <v>0.5443</v>
      </c>
      <c r="R1278" s="2">
        <v>0.7691</v>
      </c>
      <c r="S1278" s="2">
        <v>0.510595</v>
      </c>
      <c r="T1278" s="2">
        <v>0.63243</v>
      </c>
      <c r="U1278" s="2">
        <v>0.8191999999999999</v>
      </c>
    </row>
    <row r="1279" spans="12:21" ht="12.75">
      <c r="L1279" s="2">
        <v>167.8</v>
      </c>
      <c r="M1279" s="2">
        <v>0.819</v>
      </c>
      <c r="N1279" s="2">
        <v>0.63237</v>
      </c>
      <c r="O1279" s="2">
        <v>0.47680999999999996</v>
      </c>
      <c r="P1279" s="132">
        <v>0.49563999999999997</v>
      </c>
      <c r="Q1279" s="2">
        <v>0.5443</v>
      </c>
      <c r="R1279" s="2">
        <v>0.7691</v>
      </c>
      <c r="S1279" s="2">
        <v>0.510555</v>
      </c>
      <c r="T1279" s="2">
        <v>0.63237</v>
      </c>
      <c r="U1279" s="2">
        <v>0.819</v>
      </c>
    </row>
    <row r="1280" spans="12:21" ht="12.75">
      <c r="L1280" s="2">
        <v>167.9</v>
      </c>
      <c r="M1280" s="2">
        <v>0.819</v>
      </c>
      <c r="N1280" s="2">
        <v>0.6323</v>
      </c>
      <c r="O1280" s="2">
        <v>0.4767299999999999</v>
      </c>
      <c r="P1280" s="132">
        <v>0.49549999999999994</v>
      </c>
      <c r="Q1280" s="2">
        <v>0.5442</v>
      </c>
      <c r="R1280" s="2">
        <v>0.7691</v>
      </c>
      <c r="S1280" s="2">
        <v>0.510465</v>
      </c>
      <c r="T1280" s="2">
        <v>0.6323</v>
      </c>
      <c r="U1280" s="2">
        <v>0.819</v>
      </c>
    </row>
    <row r="1281" spans="12:21" ht="12.75">
      <c r="L1281" s="2">
        <v>168.000000000001</v>
      </c>
      <c r="M1281" s="2">
        <v>0.819</v>
      </c>
      <c r="N1281" s="2">
        <v>0.63224</v>
      </c>
      <c r="O1281" s="2">
        <v>0.47665</v>
      </c>
      <c r="P1281" s="132">
        <v>0.49538000000000004</v>
      </c>
      <c r="Q1281" s="2">
        <v>0.5442</v>
      </c>
      <c r="R1281" s="2">
        <v>0.7691</v>
      </c>
      <c r="S1281" s="2">
        <v>0.510425</v>
      </c>
      <c r="T1281" s="2">
        <v>0.63224</v>
      </c>
      <c r="U1281" s="2">
        <v>0.819</v>
      </c>
    </row>
    <row r="1282" spans="12:21" ht="12.75">
      <c r="L1282" s="2">
        <v>168.100000000001</v>
      </c>
      <c r="M1282" s="2">
        <v>0.819</v>
      </c>
      <c r="N1282" s="2">
        <v>0.63217</v>
      </c>
      <c r="O1282" s="2">
        <v>0.47656999999999994</v>
      </c>
      <c r="P1282" s="132">
        <v>0.49524</v>
      </c>
      <c r="Q1282" s="2">
        <v>0.5441</v>
      </c>
      <c r="R1282" s="2">
        <v>0.7691</v>
      </c>
      <c r="S1282" s="2">
        <v>0.510335</v>
      </c>
      <c r="T1282" s="2">
        <v>0.63217</v>
      </c>
      <c r="U1282" s="2">
        <v>0.819</v>
      </c>
    </row>
    <row r="1283" spans="12:21" ht="12.75">
      <c r="L1283" s="2">
        <v>168.200000000001</v>
      </c>
      <c r="M1283" s="2">
        <v>0.819</v>
      </c>
      <c r="N1283" s="2">
        <v>0.63211</v>
      </c>
      <c r="O1283" s="2">
        <v>0.4764900000000001</v>
      </c>
      <c r="P1283" s="132">
        <v>0.4951199999999999</v>
      </c>
      <c r="Q1283" s="2">
        <v>0.5441</v>
      </c>
      <c r="R1283" s="2">
        <v>0.7691</v>
      </c>
      <c r="S1283" s="2">
        <v>0.510295</v>
      </c>
      <c r="T1283" s="2">
        <v>0.63211</v>
      </c>
      <c r="U1283" s="2">
        <v>0.819</v>
      </c>
    </row>
    <row r="1284" spans="12:21" ht="12.75">
      <c r="L1284" s="2">
        <v>168.300000000001</v>
      </c>
      <c r="M1284" s="2">
        <v>0.819</v>
      </c>
      <c r="N1284" s="2">
        <v>0.63204</v>
      </c>
      <c r="O1284" s="2">
        <v>0.47641</v>
      </c>
      <c r="P1284" s="132">
        <v>0.4949800000000001</v>
      </c>
      <c r="Q1284" s="2">
        <v>0.544</v>
      </c>
      <c r="R1284" s="2">
        <v>0.7691</v>
      </c>
      <c r="S1284" s="2">
        <v>0.510205</v>
      </c>
      <c r="T1284" s="2">
        <v>0.63204</v>
      </c>
      <c r="U1284" s="2">
        <v>0.819</v>
      </c>
    </row>
    <row r="1285" spans="12:21" ht="12.75">
      <c r="L1285" s="2">
        <v>168.400000000001</v>
      </c>
      <c r="M1285" s="2">
        <v>0.819</v>
      </c>
      <c r="N1285" s="2">
        <v>0.63198</v>
      </c>
      <c r="O1285" s="2">
        <v>0.4763299999999999</v>
      </c>
      <c r="P1285" s="132">
        <v>0.49485999999999997</v>
      </c>
      <c r="Q1285" s="2">
        <v>0.544</v>
      </c>
      <c r="R1285" s="2">
        <v>0.7691</v>
      </c>
      <c r="S1285" s="2">
        <v>0.510165</v>
      </c>
      <c r="T1285" s="2">
        <v>0.63198</v>
      </c>
      <c r="U1285" s="2">
        <v>0.819</v>
      </c>
    </row>
    <row r="1286" spans="12:21" ht="12.75">
      <c r="L1286" s="2">
        <v>168.500000000001</v>
      </c>
      <c r="M1286" s="2">
        <v>0.819</v>
      </c>
      <c r="N1286" s="2">
        <v>0.63192</v>
      </c>
      <c r="O1286" s="2">
        <v>0.47625</v>
      </c>
      <c r="P1286" s="132">
        <v>0.49474000000000007</v>
      </c>
      <c r="Q1286" s="2">
        <v>0.5439</v>
      </c>
      <c r="R1286" s="2">
        <v>0.7691</v>
      </c>
      <c r="S1286" s="2">
        <v>0.510075</v>
      </c>
      <c r="T1286" s="2">
        <v>0.63192</v>
      </c>
      <c r="U1286" s="2">
        <v>0.819</v>
      </c>
    </row>
    <row r="1287" spans="12:21" ht="12.75">
      <c r="L1287" s="2">
        <v>168.600000000001</v>
      </c>
      <c r="M1287" s="2">
        <v>0.819</v>
      </c>
      <c r="N1287" s="2">
        <v>0.63185</v>
      </c>
      <c r="O1287" s="2">
        <v>0.47617</v>
      </c>
      <c r="P1287" s="132">
        <v>0.49460000000000004</v>
      </c>
      <c r="Q1287" s="2">
        <v>0.5439</v>
      </c>
      <c r="R1287" s="2">
        <v>0.7691</v>
      </c>
      <c r="S1287" s="2">
        <v>0.510035</v>
      </c>
      <c r="T1287" s="2">
        <v>0.63185</v>
      </c>
      <c r="U1287" s="2">
        <v>0.819</v>
      </c>
    </row>
    <row r="1288" spans="12:21" ht="12.75">
      <c r="L1288" s="2">
        <v>168.700000000001</v>
      </c>
      <c r="M1288" s="2">
        <v>0.819</v>
      </c>
      <c r="N1288" s="2">
        <v>0.63179</v>
      </c>
      <c r="O1288" s="2">
        <v>0.47609</v>
      </c>
      <c r="P1288" s="132">
        <v>0.4944799999999999</v>
      </c>
      <c r="Q1288" s="2">
        <v>0.5438</v>
      </c>
      <c r="R1288" s="2">
        <v>0.7691</v>
      </c>
      <c r="S1288" s="2">
        <v>0.509945</v>
      </c>
      <c r="T1288" s="2">
        <v>0.63179</v>
      </c>
      <c r="U1288" s="2">
        <v>0.819</v>
      </c>
    </row>
    <row r="1289" spans="12:21" ht="12.75">
      <c r="L1289" s="2">
        <v>168.800000000001</v>
      </c>
      <c r="M1289" s="2">
        <v>0.819</v>
      </c>
      <c r="N1289" s="2">
        <v>0.63172</v>
      </c>
      <c r="O1289" s="2">
        <v>0.47601000000000016</v>
      </c>
      <c r="P1289" s="132">
        <v>0.4943399999999999</v>
      </c>
      <c r="Q1289" s="2">
        <v>0.5438</v>
      </c>
      <c r="R1289" s="2">
        <v>0.7691</v>
      </c>
      <c r="S1289" s="2">
        <v>0.509905</v>
      </c>
      <c r="T1289" s="2">
        <v>0.63172</v>
      </c>
      <c r="U1289" s="2">
        <v>0.819</v>
      </c>
    </row>
    <row r="1290" spans="12:21" ht="12.75">
      <c r="L1290" s="2">
        <v>168.900000000001</v>
      </c>
      <c r="M1290" s="2">
        <v>0.819</v>
      </c>
      <c r="N1290" s="2">
        <v>0.63166</v>
      </c>
      <c r="O1290" s="2">
        <v>0.4759300000000001</v>
      </c>
      <c r="P1290" s="132">
        <v>0.49422</v>
      </c>
      <c r="Q1290" s="2">
        <v>0.5437</v>
      </c>
      <c r="R1290" s="2">
        <v>0.7691</v>
      </c>
      <c r="S1290" s="2">
        <v>0.509815</v>
      </c>
      <c r="T1290" s="2">
        <v>0.63166</v>
      </c>
      <c r="U1290" s="2">
        <v>0.819</v>
      </c>
    </row>
    <row r="1291" spans="12:21" ht="12.75">
      <c r="L1291" s="2">
        <v>169.000000000001</v>
      </c>
      <c r="M1291" s="2">
        <v>0.819</v>
      </c>
      <c r="N1291" s="2">
        <v>0.63159</v>
      </c>
      <c r="O1291" s="2">
        <v>0.47585</v>
      </c>
      <c r="P1291" s="132">
        <v>0.49407999999999996</v>
      </c>
      <c r="Q1291" s="2">
        <v>0.5436</v>
      </c>
      <c r="R1291" s="2">
        <v>0.7691</v>
      </c>
      <c r="S1291" s="2">
        <v>0.509725</v>
      </c>
      <c r="T1291" s="2">
        <v>0.63159</v>
      </c>
      <c r="U1291" s="2">
        <v>0.819</v>
      </c>
    </row>
    <row r="1292" spans="12:21" ht="12.75">
      <c r="L1292" s="2">
        <v>169.100000000001</v>
      </c>
      <c r="M1292" s="2">
        <v>0.819</v>
      </c>
      <c r="N1292" s="2">
        <v>0.63153</v>
      </c>
      <c r="O1292" s="2">
        <v>0.47577000000000014</v>
      </c>
      <c r="P1292" s="132">
        <v>0.49396000000000007</v>
      </c>
      <c r="Q1292" s="2">
        <v>0.5436</v>
      </c>
      <c r="R1292" s="2">
        <v>0.7691</v>
      </c>
      <c r="S1292" s="2">
        <v>0.509685</v>
      </c>
      <c r="T1292" s="2">
        <v>0.63153</v>
      </c>
      <c r="U1292" s="2">
        <v>0.819</v>
      </c>
    </row>
    <row r="1293" spans="12:21" ht="12.75">
      <c r="L1293" s="2">
        <v>169.200000000001</v>
      </c>
      <c r="M1293" s="2">
        <v>0.819</v>
      </c>
      <c r="N1293" s="2">
        <v>0.63146</v>
      </c>
      <c r="O1293" s="2">
        <v>0.47569000000000006</v>
      </c>
      <c r="P1293" s="132">
        <v>0.49382000000000004</v>
      </c>
      <c r="Q1293" s="2">
        <v>0.5435</v>
      </c>
      <c r="R1293" s="2">
        <v>0.7691</v>
      </c>
      <c r="S1293" s="2">
        <v>0.509595</v>
      </c>
      <c r="T1293" s="2">
        <v>0.63146</v>
      </c>
      <c r="U1293" s="2">
        <v>0.819</v>
      </c>
    </row>
    <row r="1294" spans="12:21" ht="12.75">
      <c r="L1294" s="2">
        <v>169.300000000001</v>
      </c>
      <c r="M1294" s="2">
        <v>0.8188</v>
      </c>
      <c r="N1294" s="2">
        <v>0.6314</v>
      </c>
      <c r="O1294" s="2">
        <v>0.47561</v>
      </c>
      <c r="P1294" s="132">
        <v>0.4936999999999999</v>
      </c>
      <c r="Q1294" s="2">
        <v>0.5435</v>
      </c>
      <c r="R1294" s="2">
        <v>0.7691</v>
      </c>
      <c r="S1294" s="2">
        <v>0.509555</v>
      </c>
      <c r="T1294" s="2">
        <v>0.6314</v>
      </c>
      <c r="U1294" s="2">
        <v>0.8188</v>
      </c>
    </row>
    <row r="1295" spans="12:21" ht="12.75">
      <c r="L1295" s="2">
        <v>169.400000000001</v>
      </c>
      <c r="M1295" s="2">
        <v>0.8183999999999999</v>
      </c>
      <c r="N1295" s="2">
        <v>0.63133</v>
      </c>
      <c r="O1295" s="2">
        <v>0.4755299999999999</v>
      </c>
      <c r="P1295" s="132">
        <v>0.4935599999999999</v>
      </c>
      <c r="Q1295" s="2">
        <v>0.5434</v>
      </c>
      <c r="R1295" s="2">
        <v>0.7691</v>
      </c>
      <c r="S1295" s="2">
        <v>0.509465</v>
      </c>
      <c r="T1295" s="2">
        <v>0.63133</v>
      </c>
      <c r="U1295" s="2">
        <v>0.8183999999999999</v>
      </c>
    </row>
    <row r="1296" spans="12:21" ht="12.75">
      <c r="L1296" s="2">
        <v>169.500000000001</v>
      </c>
      <c r="M1296" s="2">
        <v>0.818</v>
      </c>
      <c r="N1296" s="2">
        <v>0.63127</v>
      </c>
      <c r="O1296" s="2">
        <v>0.47545000000000004</v>
      </c>
      <c r="P1296" s="132">
        <v>0.49344</v>
      </c>
      <c r="Q1296" s="2">
        <v>0.5434</v>
      </c>
      <c r="R1296" s="2">
        <v>0.7691</v>
      </c>
      <c r="S1296" s="2">
        <v>0.509425</v>
      </c>
      <c r="T1296" s="2">
        <v>0.63127</v>
      </c>
      <c r="U1296" s="2">
        <v>0.818</v>
      </c>
    </row>
    <row r="1297" spans="12:21" ht="12.75">
      <c r="L1297" s="2">
        <v>169.600000000001</v>
      </c>
      <c r="M1297" s="2">
        <v>0.818</v>
      </c>
      <c r="N1297" s="2">
        <v>0.6312</v>
      </c>
      <c r="O1297" s="2">
        <v>0.47536999999999996</v>
      </c>
      <c r="P1297" s="132">
        <v>0.49329999999999996</v>
      </c>
      <c r="Q1297" s="2">
        <v>0.5433</v>
      </c>
      <c r="R1297" s="2">
        <v>0.7691</v>
      </c>
      <c r="S1297" s="2">
        <v>0.509335</v>
      </c>
      <c r="T1297" s="2">
        <v>0.6312</v>
      </c>
      <c r="U1297" s="2">
        <v>0.818</v>
      </c>
    </row>
    <row r="1298" spans="12:21" ht="12.75">
      <c r="L1298" s="2">
        <v>169.700000000001</v>
      </c>
      <c r="M1298" s="2">
        <v>0.818</v>
      </c>
      <c r="N1298" s="2">
        <v>0.63114</v>
      </c>
      <c r="O1298" s="2">
        <v>0.4752900000000001</v>
      </c>
      <c r="P1298" s="132">
        <v>0.49318000000000006</v>
      </c>
      <c r="Q1298" s="2">
        <v>0.5433</v>
      </c>
      <c r="R1298" s="2">
        <v>0.7691</v>
      </c>
      <c r="S1298" s="2">
        <v>0.509295</v>
      </c>
      <c r="T1298" s="2">
        <v>0.63114</v>
      </c>
      <c r="U1298" s="2">
        <v>0.818</v>
      </c>
    </row>
    <row r="1299" spans="12:21" ht="12.75">
      <c r="L1299" s="2">
        <v>169.800000000001</v>
      </c>
      <c r="M1299" s="2">
        <v>0.818</v>
      </c>
      <c r="N1299" s="2">
        <v>0.63107</v>
      </c>
      <c r="O1299" s="2">
        <v>0.47521</v>
      </c>
      <c r="P1299" s="132">
        <v>0.49304000000000003</v>
      </c>
      <c r="Q1299" s="2">
        <v>0.5432</v>
      </c>
      <c r="R1299" s="2">
        <v>0.7691</v>
      </c>
      <c r="S1299" s="2">
        <v>0.509205</v>
      </c>
      <c r="T1299" s="2">
        <v>0.63107</v>
      </c>
      <c r="U1299" s="2">
        <v>0.818</v>
      </c>
    </row>
    <row r="1300" spans="12:21" ht="12.75">
      <c r="L1300" s="2">
        <v>169.900000000001</v>
      </c>
      <c r="M1300" s="2">
        <v>0.818</v>
      </c>
      <c r="N1300" s="2">
        <v>0.63101</v>
      </c>
      <c r="O1300" s="2">
        <v>0.47512999999999994</v>
      </c>
      <c r="P1300" s="132">
        <v>0.4929199999999999</v>
      </c>
      <c r="Q1300" s="2">
        <v>0.5432</v>
      </c>
      <c r="R1300" s="2">
        <v>0.7691</v>
      </c>
      <c r="S1300" s="2">
        <v>0.509165</v>
      </c>
      <c r="T1300" s="2">
        <v>0.63101</v>
      </c>
      <c r="U1300" s="2">
        <v>0.818</v>
      </c>
    </row>
    <row r="1301" spans="12:21" ht="12.75">
      <c r="L1301" s="2">
        <v>170.000000000001</v>
      </c>
      <c r="M1301" s="2">
        <v>0.818</v>
      </c>
      <c r="N1301" s="2">
        <v>0.63094</v>
      </c>
      <c r="O1301" s="2">
        <v>0.4750500000000001</v>
      </c>
      <c r="P1301" s="132">
        <v>0.4927799999999999</v>
      </c>
      <c r="Q1301" s="2">
        <v>0.5431</v>
      </c>
      <c r="R1301" s="2">
        <v>0.7691</v>
      </c>
      <c r="S1301" s="2">
        <v>0.509075</v>
      </c>
      <c r="T1301" s="2">
        <v>0.63094</v>
      </c>
      <c r="U1301" s="2">
        <v>0.818</v>
      </c>
    </row>
    <row r="1302" spans="12:21" ht="12.75">
      <c r="L1302" s="2">
        <v>170.100000000001</v>
      </c>
      <c r="M1302" s="2">
        <v>0.818</v>
      </c>
      <c r="N1302" s="2">
        <v>0.630815</v>
      </c>
      <c r="O1302" s="2">
        <v>0.47497</v>
      </c>
      <c r="P1302" s="132">
        <v>0.49253</v>
      </c>
      <c r="Q1302" s="2">
        <v>0.5431</v>
      </c>
      <c r="R1302" s="2">
        <v>0.7691</v>
      </c>
      <c r="S1302" s="2">
        <v>0.509035</v>
      </c>
      <c r="T1302" s="2">
        <v>0.630815</v>
      </c>
      <c r="U1302" s="2">
        <v>0.818</v>
      </c>
    </row>
    <row r="1303" spans="12:21" ht="12.75">
      <c r="L1303" s="2">
        <v>170.200000000001</v>
      </c>
      <c r="M1303" s="2">
        <v>0.818</v>
      </c>
      <c r="N1303" s="2">
        <v>0.630685</v>
      </c>
      <c r="O1303" s="2">
        <v>0.4748899999999999</v>
      </c>
      <c r="P1303" s="132">
        <v>0.4922700000000001</v>
      </c>
      <c r="Q1303" s="2">
        <v>0.543</v>
      </c>
      <c r="R1303" s="2">
        <v>0.7691</v>
      </c>
      <c r="S1303" s="2">
        <v>0.508945</v>
      </c>
      <c r="T1303" s="2">
        <v>0.630685</v>
      </c>
      <c r="U1303" s="2">
        <v>0.818</v>
      </c>
    </row>
    <row r="1304" spans="12:21" ht="12.75">
      <c r="L1304" s="2">
        <v>170.300000000001</v>
      </c>
      <c r="M1304" s="2">
        <v>0.818</v>
      </c>
      <c r="N1304" s="2">
        <v>0.6305550000000001</v>
      </c>
      <c r="O1304" s="2">
        <v>0.47481000000000007</v>
      </c>
      <c r="P1304" s="132">
        <v>0.49201000000000017</v>
      </c>
      <c r="Q1304" s="2">
        <v>0.543</v>
      </c>
      <c r="R1304" s="2">
        <v>0.7691</v>
      </c>
      <c r="S1304" s="2">
        <v>0.508905</v>
      </c>
      <c r="T1304" s="2">
        <v>0.6305550000000001</v>
      </c>
      <c r="U1304" s="2">
        <v>0.818</v>
      </c>
    </row>
    <row r="1305" spans="12:21" ht="12.75">
      <c r="L1305" s="2">
        <v>170.400000000001</v>
      </c>
      <c r="M1305" s="2">
        <v>0.818</v>
      </c>
      <c r="N1305" s="2">
        <v>0.6304250000000001</v>
      </c>
      <c r="O1305" s="2">
        <v>0.47473</v>
      </c>
      <c r="P1305" s="132">
        <v>0.49175000000000024</v>
      </c>
      <c r="Q1305" s="2">
        <v>0.5429</v>
      </c>
      <c r="R1305" s="2">
        <v>0.7691</v>
      </c>
      <c r="S1305" s="2">
        <v>0.508815</v>
      </c>
      <c r="T1305" s="2">
        <v>0.6304250000000001</v>
      </c>
      <c r="U1305" s="2">
        <v>0.818</v>
      </c>
    </row>
    <row r="1306" spans="12:21" ht="12.75">
      <c r="L1306" s="2">
        <v>170.500000000001</v>
      </c>
      <c r="M1306" s="2">
        <v>0.818</v>
      </c>
      <c r="N1306" s="2">
        <v>0.6302950000000002</v>
      </c>
      <c r="O1306" s="2">
        <v>0.4746499999999999</v>
      </c>
      <c r="P1306" s="132">
        <v>0.4914900000000003</v>
      </c>
      <c r="Q1306" s="2">
        <v>0.5429</v>
      </c>
      <c r="R1306" s="2">
        <v>0.7691</v>
      </c>
      <c r="S1306" s="2">
        <v>0.508775</v>
      </c>
      <c r="T1306" s="2">
        <v>0.6302950000000002</v>
      </c>
      <c r="U1306" s="2">
        <v>0.818</v>
      </c>
    </row>
    <row r="1307" spans="12:21" ht="12.75">
      <c r="L1307" s="2">
        <v>170.600000000001</v>
      </c>
      <c r="M1307" s="2">
        <v>0.818</v>
      </c>
      <c r="N1307" s="2">
        <v>0.6301650000000002</v>
      </c>
      <c r="O1307" s="2">
        <v>0.47457000000000016</v>
      </c>
      <c r="P1307" s="132">
        <v>0.4912300000000004</v>
      </c>
      <c r="Q1307" s="2">
        <v>0.5428</v>
      </c>
      <c r="R1307" s="2">
        <v>0.7691</v>
      </c>
      <c r="S1307" s="2">
        <v>0.508685</v>
      </c>
      <c r="T1307" s="2">
        <v>0.6301650000000002</v>
      </c>
      <c r="U1307" s="2">
        <v>0.818</v>
      </c>
    </row>
    <row r="1308" spans="12:21" ht="12.75">
      <c r="L1308" s="2">
        <v>170.700000000001</v>
      </c>
      <c r="M1308" s="2">
        <v>0.818</v>
      </c>
      <c r="N1308" s="2">
        <v>0.6300350000000002</v>
      </c>
      <c r="O1308" s="2">
        <v>0.4744900000000001</v>
      </c>
      <c r="P1308" s="132">
        <v>0.49097000000000046</v>
      </c>
      <c r="Q1308" s="2">
        <v>0.5428</v>
      </c>
      <c r="R1308" s="2">
        <v>0.7691</v>
      </c>
      <c r="S1308" s="2">
        <v>0.508645</v>
      </c>
      <c r="T1308" s="2">
        <v>0.6300350000000002</v>
      </c>
      <c r="U1308" s="2">
        <v>0.818</v>
      </c>
    </row>
    <row r="1309" spans="12:21" ht="12.75">
      <c r="L1309" s="2">
        <v>170.800000000001</v>
      </c>
      <c r="M1309" s="2">
        <v>0.818</v>
      </c>
      <c r="N1309" s="2">
        <v>0.6299050000000003</v>
      </c>
      <c r="O1309" s="2">
        <v>0.47441</v>
      </c>
      <c r="P1309" s="132">
        <v>0.49071000000000053</v>
      </c>
      <c r="Q1309" s="2">
        <v>0.5427</v>
      </c>
      <c r="R1309" s="2">
        <v>0.7691</v>
      </c>
      <c r="S1309" s="2">
        <v>0.508555</v>
      </c>
      <c r="T1309" s="2">
        <v>0.6299050000000003</v>
      </c>
      <c r="U1309" s="2">
        <v>0.818</v>
      </c>
    </row>
    <row r="1310" spans="12:21" ht="12.75">
      <c r="L1310" s="2">
        <v>170.900000000001</v>
      </c>
      <c r="M1310" s="2">
        <v>0.818</v>
      </c>
      <c r="N1310" s="2">
        <v>0.6297750000000003</v>
      </c>
      <c r="O1310" s="2">
        <v>0.47433000000000014</v>
      </c>
      <c r="P1310" s="132">
        <v>0.4904500000000006</v>
      </c>
      <c r="Q1310" s="2">
        <v>0.5427</v>
      </c>
      <c r="R1310" s="2">
        <v>0.7691</v>
      </c>
      <c r="S1310" s="2">
        <v>0.508515</v>
      </c>
      <c r="T1310" s="2">
        <v>0.6297750000000003</v>
      </c>
      <c r="U1310" s="2">
        <v>0.818</v>
      </c>
    </row>
    <row r="1311" spans="12:21" ht="12.75">
      <c r="L1311" s="2">
        <v>171.000000000001</v>
      </c>
      <c r="M1311" s="2">
        <v>0.818</v>
      </c>
      <c r="N1311" s="2">
        <v>0.6296450000000003</v>
      </c>
      <c r="O1311" s="2">
        <v>0.47425000000000006</v>
      </c>
      <c r="P1311" s="132">
        <v>0.4901900000000007</v>
      </c>
      <c r="Q1311" s="2">
        <v>0.5426</v>
      </c>
      <c r="R1311" s="2">
        <v>0.7691</v>
      </c>
      <c r="S1311" s="2">
        <v>0.508425</v>
      </c>
      <c r="T1311" s="2">
        <v>0.6296450000000003</v>
      </c>
      <c r="U1311" s="2">
        <v>0.818</v>
      </c>
    </row>
    <row r="1312" spans="12:21" ht="12.75">
      <c r="L1312" s="2">
        <v>171.100000000001</v>
      </c>
      <c r="M1312" s="2">
        <v>0.818</v>
      </c>
      <c r="N1312" s="2">
        <v>0.6295150000000004</v>
      </c>
      <c r="O1312" s="2">
        <v>0.47417</v>
      </c>
      <c r="P1312" s="132">
        <v>0.48993000000000075</v>
      </c>
      <c r="Q1312" s="2">
        <v>0.5426</v>
      </c>
      <c r="R1312" s="2">
        <v>0.7691</v>
      </c>
      <c r="S1312" s="2">
        <v>0.508385</v>
      </c>
      <c r="T1312" s="2">
        <v>0.6295150000000004</v>
      </c>
      <c r="U1312" s="2">
        <v>0.818</v>
      </c>
    </row>
    <row r="1313" spans="12:21" ht="12.75">
      <c r="L1313" s="2">
        <v>171.200000000001</v>
      </c>
      <c r="M1313" s="2">
        <v>0.818</v>
      </c>
      <c r="N1313" s="2">
        <v>0.6293850000000004</v>
      </c>
      <c r="O1313" s="2">
        <v>0.4740900000000001</v>
      </c>
      <c r="P1313" s="132">
        <v>0.4896700000000008</v>
      </c>
      <c r="Q1313" s="2">
        <v>0.5425</v>
      </c>
      <c r="R1313" s="2">
        <v>0.7691</v>
      </c>
      <c r="S1313" s="2">
        <v>0.508295</v>
      </c>
      <c r="T1313" s="2">
        <v>0.6293850000000004</v>
      </c>
      <c r="U1313" s="2">
        <v>0.818</v>
      </c>
    </row>
    <row r="1314" spans="12:21" ht="12.75">
      <c r="L1314" s="2">
        <v>171.300000000001</v>
      </c>
      <c r="M1314" s="2">
        <v>0.8178</v>
      </c>
      <c r="N1314" s="2">
        <v>0.6292550000000005</v>
      </c>
      <c r="O1314" s="2">
        <v>0.47401000000000004</v>
      </c>
      <c r="P1314" s="132">
        <v>0.4894100000000009</v>
      </c>
      <c r="Q1314" s="2">
        <v>0.5425</v>
      </c>
      <c r="R1314" s="2">
        <v>0.7691</v>
      </c>
      <c r="S1314" s="2">
        <v>0.508255</v>
      </c>
      <c r="T1314" s="2">
        <v>0.6292550000000005</v>
      </c>
      <c r="U1314" s="2">
        <v>0.8178</v>
      </c>
    </row>
    <row r="1315" spans="12:21" ht="12.75">
      <c r="L1315" s="2">
        <v>171.400000000001</v>
      </c>
      <c r="M1315" s="2">
        <v>0.8173999999999999</v>
      </c>
      <c r="N1315" s="2">
        <v>0.6291250000000005</v>
      </c>
      <c r="O1315" s="2">
        <v>0.47392999999999996</v>
      </c>
      <c r="P1315" s="132">
        <v>0.489150000000001</v>
      </c>
      <c r="Q1315" s="2">
        <v>0.5424</v>
      </c>
      <c r="R1315" s="2">
        <v>0.7691</v>
      </c>
      <c r="S1315" s="2">
        <v>0.508165</v>
      </c>
      <c r="T1315" s="2">
        <v>0.6291250000000005</v>
      </c>
      <c r="U1315" s="2">
        <v>0.8173999999999999</v>
      </c>
    </row>
    <row r="1316" spans="12:21" ht="12.75">
      <c r="L1316" s="2">
        <v>171.500000000001</v>
      </c>
      <c r="M1316" s="2">
        <v>0.817</v>
      </c>
      <c r="N1316" s="2">
        <v>0.6289950000000005</v>
      </c>
      <c r="O1316" s="2">
        <v>0.4738500000000001</v>
      </c>
      <c r="P1316" s="132">
        <v>0.48889000000000105</v>
      </c>
      <c r="Q1316" s="2">
        <v>0.5424</v>
      </c>
      <c r="R1316" s="2">
        <v>0.7691</v>
      </c>
      <c r="S1316" s="2">
        <v>0.508125</v>
      </c>
      <c r="T1316" s="2">
        <v>0.6289950000000005</v>
      </c>
      <c r="U1316" s="2">
        <v>0.817</v>
      </c>
    </row>
    <row r="1317" spans="12:21" ht="12.75">
      <c r="L1317" s="2">
        <v>171.600000000001</v>
      </c>
      <c r="M1317" s="2">
        <v>0.817</v>
      </c>
      <c r="N1317" s="2">
        <v>0.6288650000000006</v>
      </c>
      <c r="O1317" s="2">
        <v>0.47377</v>
      </c>
      <c r="P1317" s="132">
        <v>0.4886300000000011</v>
      </c>
      <c r="Q1317" s="2">
        <v>0.5423</v>
      </c>
      <c r="R1317" s="2">
        <v>0.7691</v>
      </c>
      <c r="S1317" s="2">
        <v>0.508035</v>
      </c>
      <c r="T1317" s="2">
        <v>0.6288650000000006</v>
      </c>
      <c r="U1317" s="2">
        <v>0.817</v>
      </c>
    </row>
    <row r="1318" spans="12:21" ht="12.75">
      <c r="L1318" s="2">
        <v>171.700000000001</v>
      </c>
      <c r="M1318" s="2">
        <v>0.817</v>
      </c>
      <c r="N1318" s="2">
        <v>0.6287350000000006</v>
      </c>
      <c r="O1318" s="2">
        <v>0.47368999999999994</v>
      </c>
      <c r="P1318" s="132">
        <v>0.4883700000000012</v>
      </c>
      <c r="Q1318" s="2">
        <v>0.5423</v>
      </c>
      <c r="R1318" s="2">
        <v>0.7691</v>
      </c>
      <c r="S1318" s="2">
        <v>0.507995</v>
      </c>
      <c r="T1318" s="2">
        <v>0.6287350000000006</v>
      </c>
      <c r="U1318" s="2">
        <v>0.817</v>
      </c>
    </row>
    <row r="1319" spans="12:21" ht="12.75">
      <c r="L1319" s="2">
        <v>171.800000000001</v>
      </c>
      <c r="M1319" s="2">
        <v>0.817</v>
      </c>
      <c r="N1319" s="2">
        <v>0.6286050000000006</v>
      </c>
      <c r="O1319" s="2">
        <v>0.4736100000000001</v>
      </c>
      <c r="P1319" s="132">
        <v>0.48811000000000127</v>
      </c>
      <c r="Q1319" s="2">
        <v>0.5422</v>
      </c>
      <c r="R1319" s="2">
        <v>0.7691</v>
      </c>
      <c r="S1319" s="2">
        <v>0.507905</v>
      </c>
      <c r="T1319" s="2">
        <v>0.6286050000000006</v>
      </c>
      <c r="U1319" s="2">
        <v>0.817</v>
      </c>
    </row>
    <row r="1320" spans="12:21" ht="12.75">
      <c r="L1320" s="2">
        <v>171.900000000001</v>
      </c>
      <c r="M1320" s="2">
        <v>0.817</v>
      </c>
      <c r="N1320" s="2">
        <v>0.6284750000000007</v>
      </c>
      <c r="O1320" s="2">
        <v>0.47353</v>
      </c>
      <c r="P1320" s="132">
        <v>0.48785000000000134</v>
      </c>
      <c r="Q1320" s="2">
        <v>0.5422</v>
      </c>
      <c r="R1320" s="2">
        <v>0.7691</v>
      </c>
      <c r="S1320" s="2">
        <v>0.507865</v>
      </c>
      <c r="T1320" s="2">
        <v>0.6284750000000007</v>
      </c>
      <c r="U1320" s="2">
        <v>0.817</v>
      </c>
    </row>
    <row r="1321" spans="12:21" ht="12.75">
      <c r="L1321" s="2">
        <v>172.000000000001</v>
      </c>
      <c r="M1321" s="2">
        <v>0.817</v>
      </c>
      <c r="N1321" s="2">
        <v>0.6283450000000007</v>
      </c>
      <c r="O1321" s="2">
        <v>0.4734499999999999</v>
      </c>
      <c r="P1321" s="132">
        <v>0.4875900000000014</v>
      </c>
      <c r="Q1321" s="2">
        <v>0.5421</v>
      </c>
      <c r="R1321" s="2">
        <v>0.7691</v>
      </c>
      <c r="S1321" s="2">
        <v>0.507775</v>
      </c>
      <c r="T1321" s="2">
        <v>0.6283450000000007</v>
      </c>
      <c r="U1321" s="2">
        <v>0.817</v>
      </c>
    </row>
    <row r="1322" spans="12:21" ht="12.75">
      <c r="L1322" s="2">
        <v>172.100000000001</v>
      </c>
      <c r="M1322" s="2">
        <v>0.817</v>
      </c>
      <c r="N1322" s="2">
        <v>0.6282150000000007</v>
      </c>
      <c r="O1322" s="2">
        <v>0.47337000000000007</v>
      </c>
      <c r="P1322" s="132">
        <v>0.4873300000000015</v>
      </c>
      <c r="Q1322" s="2">
        <v>0.5421</v>
      </c>
      <c r="R1322" s="2">
        <v>0.7691</v>
      </c>
      <c r="S1322" s="2">
        <v>0.507735</v>
      </c>
      <c r="T1322" s="2">
        <v>0.6282150000000007</v>
      </c>
      <c r="U1322" s="2">
        <v>0.817</v>
      </c>
    </row>
    <row r="1323" spans="12:21" ht="12.75">
      <c r="L1323" s="2">
        <v>172.200000000001</v>
      </c>
      <c r="M1323" s="2">
        <v>0.817</v>
      </c>
      <c r="N1323" s="2">
        <v>0.6280850000000008</v>
      </c>
      <c r="O1323" s="2">
        <v>0.47329</v>
      </c>
      <c r="P1323" s="132">
        <v>0.48707000000000156</v>
      </c>
      <c r="Q1323" s="2">
        <v>0.542</v>
      </c>
      <c r="R1323" s="2">
        <v>0.7691</v>
      </c>
      <c r="S1323" s="2">
        <v>0.507645</v>
      </c>
      <c r="T1323" s="2">
        <v>0.6280850000000008</v>
      </c>
      <c r="U1323" s="2">
        <v>0.817</v>
      </c>
    </row>
    <row r="1324" spans="12:21" ht="12.75">
      <c r="L1324" s="2">
        <v>172.300000000001</v>
      </c>
      <c r="M1324" s="2">
        <v>0.817</v>
      </c>
      <c r="N1324" s="2">
        <v>0.6279550000000008</v>
      </c>
      <c r="O1324" s="2">
        <v>0.4732099999999999</v>
      </c>
      <c r="P1324" s="132">
        <v>0.48681000000000163</v>
      </c>
      <c r="Q1324" s="2">
        <v>0.542</v>
      </c>
      <c r="R1324" s="2">
        <v>0.7691</v>
      </c>
      <c r="S1324" s="2">
        <v>0.507605</v>
      </c>
      <c r="T1324" s="2">
        <v>0.6279550000000008</v>
      </c>
      <c r="U1324" s="2">
        <v>0.817</v>
      </c>
    </row>
    <row r="1325" spans="12:21" ht="12.75">
      <c r="L1325" s="2">
        <v>172.400000000002</v>
      </c>
      <c r="M1325" s="2">
        <v>0.817</v>
      </c>
      <c r="N1325" s="2">
        <v>0.6278250000000009</v>
      </c>
      <c r="O1325" s="2">
        <v>0.47313000000000005</v>
      </c>
      <c r="P1325" s="132">
        <v>0.4865500000000017</v>
      </c>
      <c r="Q1325" s="2">
        <v>0.5419</v>
      </c>
      <c r="R1325" s="2">
        <v>0.7691</v>
      </c>
      <c r="S1325" s="2">
        <v>0.507515</v>
      </c>
      <c r="T1325" s="2">
        <v>0.6278250000000009</v>
      </c>
      <c r="U1325" s="2">
        <v>0.817</v>
      </c>
    </row>
    <row r="1326" spans="12:21" ht="12.75">
      <c r="L1326" s="2">
        <v>172.500000000002</v>
      </c>
      <c r="M1326" s="2">
        <v>0.817</v>
      </c>
      <c r="N1326" s="2">
        <v>0.6276950000000009</v>
      </c>
      <c r="O1326" s="2">
        <v>0.47304999999999997</v>
      </c>
      <c r="P1326" s="132">
        <v>0.4862900000000018</v>
      </c>
      <c r="Q1326" s="2">
        <v>0.5419</v>
      </c>
      <c r="R1326" s="2">
        <v>0.7691</v>
      </c>
      <c r="S1326" s="2">
        <v>0.507475</v>
      </c>
      <c r="T1326" s="2">
        <v>0.6276950000000009</v>
      </c>
      <c r="U1326" s="2">
        <v>0.817</v>
      </c>
    </row>
    <row r="1327" spans="12:21" ht="12.75">
      <c r="L1327" s="2">
        <v>172.600000000002</v>
      </c>
      <c r="M1327" s="2">
        <v>0.817</v>
      </c>
      <c r="N1327" s="2">
        <v>0.6275650000000009</v>
      </c>
      <c r="O1327" s="2">
        <v>0.47297</v>
      </c>
      <c r="P1327" s="132">
        <v>0.48603000000000185</v>
      </c>
      <c r="Q1327" s="2">
        <v>0.5418</v>
      </c>
      <c r="R1327" s="2">
        <v>0.7691</v>
      </c>
      <c r="S1327" s="2">
        <v>0.507385</v>
      </c>
      <c r="T1327" s="2">
        <v>0.6275650000000009</v>
      </c>
      <c r="U1327" s="2">
        <v>0.817</v>
      </c>
    </row>
    <row r="1328" spans="12:21" ht="12.75">
      <c r="L1328" s="2">
        <v>172.700000000002</v>
      </c>
      <c r="M1328" s="2">
        <v>0.817</v>
      </c>
      <c r="N1328" s="2">
        <v>0.627435000000001</v>
      </c>
      <c r="O1328" s="2">
        <v>0.47289000000000014</v>
      </c>
      <c r="P1328" s="132">
        <v>0.4857700000000019</v>
      </c>
      <c r="Q1328" s="2">
        <v>0.5418</v>
      </c>
      <c r="R1328" s="2">
        <v>0.7691</v>
      </c>
      <c r="S1328" s="2">
        <v>0.507345</v>
      </c>
      <c r="T1328" s="2">
        <v>0.627435000000001</v>
      </c>
      <c r="U1328" s="2">
        <v>0.817</v>
      </c>
    </row>
    <row r="1329" spans="12:21" ht="12.75">
      <c r="L1329" s="2">
        <v>172.800000000002</v>
      </c>
      <c r="M1329" s="2">
        <v>0.817</v>
      </c>
      <c r="N1329" s="2">
        <v>0.627305000000001</v>
      </c>
      <c r="O1329" s="2">
        <v>0.47281000000000006</v>
      </c>
      <c r="P1329" s="132">
        <v>0.485510000000002</v>
      </c>
      <c r="Q1329" s="2">
        <v>0.5417</v>
      </c>
      <c r="R1329" s="2">
        <v>0.7691</v>
      </c>
      <c r="S1329" s="2">
        <v>0.507255</v>
      </c>
      <c r="T1329" s="2">
        <v>0.627305000000001</v>
      </c>
      <c r="U1329" s="2">
        <v>0.817</v>
      </c>
    </row>
    <row r="1330" spans="12:21" ht="12.75">
      <c r="L1330" s="2">
        <v>172.900000000002</v>
      </c>
      <c r="M1330" s="2">
        <v>0.817</v>
      </c>
      <c r="N1330" s="2">
        <v>0.627175000000001</v>
      </c>
      <c r="O1330" s="2">
        <v>0.47273</v>
      </c>
      <c r="P1330" s="132">
        <v>0.48525000000000207</v>
      </c>
      <c r="Q1330" s="2">
        <v>0.5417</v>
      </c>
      <c r="R1330" s="2">
        <v>0.7691</v>
      </c>
      <c r="S1330" s="2">
        <v>0.507215</v>
      </c>
      <c r="T1330" s="2">
        <v>0.627175000000001</v>
      </c>
      <c r="U1330" s="2">
        <v>0.817</v>
      </c>
    </row>
    <row r="1331" spans="12:21" ht="12.75">
      <c r="L1331" s="2">
        <v>173.000000000002</v>
      </c>
      <c r="M1331" s="2">
        <v>0.817</v>
      </c>
      <c r="N1331" s="2">
        <v>0.6270450000000011</v>
      </c>
      <c r="O1331" s="2">
        <v>0.4726500000000001</v>
      </c>
      <c r="P1331" s="132">
        <v>0.48499000000000214</v>
      </c>
      <c r="Q1331" s="2">
        <v>0.5416</v>
      </c>
      <c r="R1331" s="2">
        <v>0.7691</v>
      </c>
      <c r="S1331" s="2">
        <v>0.507125</v>
      </c>
      <c r="T1331" s="2">
        <v>0.6270450000000011</v>
      </c>
      <c r="U1331" s="2">
        <v>0.817</v>
      </c>
    </row>
    <row r="1332" spans="12:21" ht="12.75">
      <c r="L1332" s="2">
        <v>173.100000000002</v>
      </c>
      <c r="M1332" s="2">
        <v>0.817</v>
      </c>
      <c r="N1332" s="2">
        <v>0.6269150000000011</v>
      </c>
      <c r="O1332" s="2">
        <v>0.47257000000000005</v>
      </c>
      <c r="P1332" s="132">
        <v>0.4847300000000022</v>
      </c>
      <c r="Q1332" s="2">
        <v>0.5416</v>
      </c>
      <c r="R1332" s="2">
        <v>0.7691</v>
      </c>
      <c r="S1332" s="2">
        <v>0.507085</v>
      </c>
      <c r="T1332" s="2">
        <v>0.6269150000000011</v>
      </c>
      <c r="U1332" s="2">
        <v>0.817</v>
      </c>
    </row>
    <row r="1333" spans="12:21" ht="12.75">
      <c r="L1333" s="2">
        <v>173.200000000002</v>
      </c>
      <c r="M1333" s="2">
        <v>0.817</v>
      </c>
      <c r="N1333" s="2">
        <v>0.6267850000000011</v>
      </c>
      <c r="O1333" s="2">
        <v>0.47248999999999997</v>
      </c>
      <c r="P1333" s="132">
        <v>0.4844700000000023</v>
      </c>
      <c r="Q1333" s="2">
        <v>0.5415</v>
      </c>
      <c r="R1333" s="2">
        <v>0.7691</v>
      </c>
      <c r="S1333" s="2">
        <v>0.506995</v>
      </c>
      <c r="T1333" s="2">
        <v>0.6267850000000011</v>
      </c>
      <c r="U1333" s="2">
        <v>0.817</v>
      </c>
    </row>
    <row r="1334" spans="12:21" ht="12.75">
      <c r="L1334" s="2">
        <v>173.300000000002</v>
      </c>
      <c r="M1334" s="2">
        <v>0.8168</v>
      </c>
      <c r="N1334" s="2">
        <v>0.6266550000000012</v>
      </c>
      <c r="O1334" s="2">
        <v>0.4724100000000001</v>
      </c>
      <c r="P1334" s="132">
        <v>0.48421000000000236</v>
      </c>
      <c r="Q1334" s="2">
        <v>0.5415</v>
      </c>
      <c r="R1334" s="2">
        <v>0.7691</v>
      </c>
      <c r="S1334" s="2">
        <v>0.506955</v>
      </c>
      <c r="T1334" s="2">
        <v>0.6266550000000012</v>
      </c>
      <c r="U1334" s="2">
        <v>0.8168</v>
      </c>
    </row>
    <row r="1335" spans="12:21" ht="12.75">
      <c r="L1335" s="2">
        <v>173.400000000002</v>
      </c>
      <c r="M1335" s="2">
        <v>0.8163999999999999</v>
      </c>
      <c r="N1335" s="2">
        <v>0.6265250000000012</v>
      </c>
      <c r="O1335" s="2">
        <v>0.47233</v>
      </c>
      <c r="P1335" s="132">
        <v>0.48395000000000243</v>
      </c>
      <c r="Q1335" s="2">
        <v>0.5414</v>
      </c>
      <c r="R1335" s="2">
        <v>0.7691</v>
      </c>
      <c r="S1335" s="2">
        <v>0.506865</v>
      </c>
      <c r="T1335" s="2">
        <v>0.6265250000000012</v>
      </c>
      <c r="U1335" s="2">
        <v>0.8163999999999999</v>
      </c>
    </row>
    <row r="1336" spans="12:21" ht="12.75">
      <c r="L1336" s="2">
        <v>173.500000000002</v>
      </c>
      <c r="M1336" s="2">
        <v>0.816</v>
      </c>
      <c r="N1336" s="2">
        <v>0.6263950000000013</v>
      </c>
      <c r="O1336" s="2">
        <v>0.47224999999999995</v>
      </c>
      <c r="P1336" s="132">
        <v>0.4836900000000025</v>
      </c>
      <c r="Q1336" s="2">
        <v>0.5414</v>
      </c>
      <c r="R1336" s="2">
        <v>0.7691</v>
      </c>
      <c r="S1336" s="2">
        <v>0.506825</v>
      </c>
      <c r="T1336" s="2">
        <v>0.6263950000000013</v>
      </c>
      <c r="U1336" s="2">
        <v>0.816</v>
      </c>
    </row>
    <row r="1337" spans="12:21" ht="12.75">
      <c r="L1337" s="2">
        <v>173.600000000002</v>
      </c>
      <c r="M1337" s="2">
        <v>0.816</v>
      </c>
      <c r="N1337" s="2">
        <v>0.6262650000000013</v>
      </c>
      <c r="O1337" s="2">
        <v>0.4721700000000001</v>
      </c>
      <c r="P1337" s="132">
        <v>0.4834300000000026</v>
      </c>
      <c r="Q1337" s="2">
        <v>0.5413</v>
      </c>
      <c r="R1337" s="2">
        <v>0.7691</v>
      </c>
      <c r="S1337" s="2">
        <v>0.506735</v>
      </c>
      <c r="T1337" s="2">
        <v>0.6262650000000013</v>
      </c>
      <c r="U1337" s="2">
        <v>0.816</v>
      </c>
    </row>
    <row r="1338" spans="12:21" ht="12.75">
      <c r="L1338" s="2">
        <v>173.700000000002</v>
      </c>
      <c r="M1338" s="2">
        <v>0.816</v>
      </c>
      <c r="N1338" s="2">
        <v>0.6261350000000013</v>
      </c>
      <c r="O1338" s="2">
        <v>0.47209</v>
      </c>
      <c r="P1338" s="132">
        <v>0.48317000000000265</v>
      </c>
      <c r="Q1338" s="2">
        <v>0.5413</v>
      </c>
      <c r="R1338" s="2">
        <v>0.7691</v>
      </c>
      <c r="S1338" s="2">
        <v>0.506695</v>
      </c>
      <c r="T1338" s="2">
        <v>0.6261350000000013</v>
      </c>
      <c r="U1338" s="2">
        <v>0.816</v>
      </c>
    </row>
    <row r="1339" spans="12:21" ht="12.75">
      <c r="L1339" s="2">
        <v>173.800000000002</v>
      </c>
      <c r="M1339" s="2">
        <v>0.816</v>
      </c>
      <c r="N1339" s="2">
        <v>0.6260050000000014</v>
      </c>
      <c r="O1339" s="2">
        <v>0.47200999999999993</v>
      </c>
      <c r="P1339" s="132">
        <v>0.4829100000000027</v>
      </c>
      <c r="Q1339" s="2">
        <v>0.5412</v>
      </c>
      <c r="R1339" s="2">
        <v>0.7691</v>
      </c>
      <c r="S1339" s="2">
        <v>0.506605</v>
      </c>
      <c r="T1339" s="2">
        <v>0.6260050000000014</v>
      </c>
      <c r="U1339" s="2">
        <v>0.816</v>
      </c>
    </row>
    <row r="1340" spans="12:21" ht="12.75">
      <c r="L1340" s="2">
        <v>173.900000000002</v>
      </c>
      <c r="M1340" s="2">
        <v>0.816</v>
      </c>
      <c r="N1340" s="2">
        <v>0.6258750000000014</v>
      </c>
      <c r="O1340" s="2">
        <v>0.47193000000000007</v>
      </c>
      <c r="P1340" s="132">
        <v>0.4826500000000028</v>
      </c>
      <c r="Q1340" s="2">
        <v>0.5412</v>
      </c>
      <c r="R1340" s="2">
        <v>0.7691</v>
      </c>
      <c r="S1340" s="2">
        <v>0.506565</v>
      </c>
      <c r="T1340" s="2">
        <v>0.6258750000000014</v>
      </c>
      <c r="U1340" s="2">
        <v>0.816</v>
      </c>
    </row>
    <row r="1341" spans="12:21" ht="12.75">
      <c r="L1341" s="2">
        <v>174.000000000002</v>
      </c>
      <c r="M1341" s="2">
        <v>0.816</v>
      </c>
      <c r="N1341" s="2">
        <v>0.6257450000000014</v>
      </c>
      <c r="O1341" s="2">
        <v>0.47185</v>
      </c>
      <c r="P1341" s="132">
        <v>0.48239000000000287</v>
      </c>
      <c r="Q1341" s="2">
        <v>0.5411</v>
      </c>
      <c r="R1341" s="2">
        <v>0.7691</v>
      </c>
      <c r="S1341" s="2">
        <v>0.506475</v>
      </c>
      <c r="T1341" s="2">
        <v>0.6257450000000014</v>
      </c>
      <c r="U1341" s="2">
        <v>0.816</v>
      </c>
    </row>
    <row r="1342" spans="12:21" ht="12.75">
      <c r="L1342" s="2">
        <v>174.100000000002</v>
      </c>
      <c r="M1342" s="2">
        <v>0.816</v>
      </c>
      <c r="N1342" s="2">
        <v>0.6256150000000015</v>
      </c>
      <c r="O1342" s="2">
        <v>0.4717699999999999</v>
      </c>
      <c r="P1342" s="132">
        <v>0.48213000000000295</v>
      </c>
      <c r="Q1342" s="2">
        <v>0.5411</v>
      </c>
      <c r="R1342" s="2">
        <v>0.7691</v>
      </c>
      <c r="S1342" s="2">
        <v>0.506435</v>
      </c>
      <c r="T1342" s="2">
        <v>0.6256150000000015</v>
      </c>
      <c r="U1342" s="2">
        <v>0.816</v>
      </c>
    </row>
    <row r="1343" spans="12:21" ht="12.75">
      <c r="L1343" s="2">
        <v>174.200000000002</v>
      </c>
      <c r="M1343" s="2">
        <v>0.816</v>
      </c>
      <c r="N1343" s="2">
        <v>0.6254850000000015</v>
      </c>
      <c r="O1343" s="2">
        <v>0.47169000000000005</v>
      </c>
      <c r="P1343" s="132">
        <v>0.481870000000003</v>
      </c>
      <c r="Q1343" s="2">
        <v>0.541</v>
      </c>
      <c r="R1343" s="2">
        <v>0.7691</v>
      </c>
      <c r="S1343" s="2">
        <v>0.506345</v>
      </c>
      <c r="T1343" s="2">
        <v>0.6254850000000015</v>
      </c>
      <c r="U1343" s="2">
        <v>0.816</v>
      </c>
    </row>
    <row r="1344" spans="12:21" ht="12.75">
      <c r="L1344" s="2">
        <v>174.300000000002</v>
      </c>
      <c r="M1344" s="2">
        <v>0.816</v>
      </c>
      <c r="N1344" s="2">
        <v>0.6253550000000015</v>
      </c>
      <c r="O1344" s="2">
        <v>0.47161</v>
      </c>
      <c r="P1344" s="132">
        <v>0.4816100000000031</v>
      </c>
      <c r="Q1344" s="2">
        <v>0.541</v>
      </c>
      <c r="R1344" s="2">
        <v>0.7691</v>
      </c>
      <c r="S1344" s="2">
        <v>0.506305</v>
      </c>
      <c r="T1344" s="2">
        <v>0.6253550000000015</v>
      </c>
      <c r="U1344" s="2">
        <v>0.816</v>
      </c>
    </row>
    <row r="1345" spans="12:21" ht="12.75">
      <c r="L1345" s="2">
        <v>174.400000000002</v>
      </c>
      <c r="M1345" s="2">
        <v>0.816</v>
      </c>
      <c r="N1345" s="2">
        <v>0.6252250000000016</v>
      </c>
      <c r="O1345" s="2">
        <v>0.4715299999999999</v>
      </c>
      <c r="P1345" s="132">
        <v>0.48135000000000316</v>
      </c>
      <c r="Q1345" s="2">
        <v>0.5409</v>
      </c>
      <c r="R1345" s="2">
        <v>0.7691</v>
      </c>
      <c r="S1345" s="2">
        <v>0.506215</v>
      </c>
      <c r="T1345" s="2">
        <v>0.6252250000000016</v>
      </c>
      <c r="U1345" s="2">
        <v>0.816</v>
      </c>
    </row>
    <row r="1346" spans="12:21" ht="12.75">
      <c r="L1346" s="2">
        <v>174.500000000002</v>
      </c>
      <c r="M1346" s="2">
        <v>0.816</v>
      </c>
      <c r="N1346" s="2">
        <v>0.6250950000000016</v>
      </c>
      <c r="O1346" s="2">
        <v>0.47145000000000004</v>
      </c>
      <c r="P1346" s="132">
        <v>0.48109000000000324</v>
      </c>
      <c r="Q1346" s="2">
        <v>0.5409</v>
      </c>
      <c r="R1346" s="2">
        <v>0.7691</v>
      </c>
      <c r="S1346" s="2">
        <v>0.506175</v>
      </c>
      <c r="T1346" s="2">
        <v>0.6250950000000016</v>
      </c>
      <c r="U1346" s="2">
        <v>0.816</v>
      </c>
    </row>
    <row r="1347" spans="12:21" ht="12.75">
      <c r="L1347" s="2">
        <v>174.600000000002</v>
      </c>
      <c r="M1347" s="2">
        <v>0.816</v>
      </c>
      <c r="N1347" s="2">
        <v>0.6249650000000017</v>
      </c>
      <c r="O1347" s="2">
        <v>0.47137000000000007</v>
      </c>
      <c r="P1347" s="132">
        <v>0.4808300000000033</v>
      </c>
      <c r="Q1347" s="2">
        <v>0.5408</v>
      </c>
      <c r="R1347" s="2">
        <v>0.7691</v>
      </c>
      <c r="S1347" s="2">
        <v>0.506085</v>
      </c>
      <c r="T1347" s="2">
        <v>0.6249650000000017</v>
      </c>
      <c r="U1347" s="2">
        <v>0.816</v>
      </c>
    </row>
    <row r="1348" spans="12:21" ht="12.75">
      <c r="L1348" s="2">
        <v>174.700000000002</v>
      </c>
      <c r="M1348" s="2">
        <v>0.816</v>
      </c>
      <c r="N1348" s="2">
        <v>0.6248350000000017</v>
      </c>
      <c r="O1348" s="2">
        <v>0.47129</v>
      </c>
      <c r="P1348" s="132">
        <v>0.4805700000000034</v>
      </c>
      <c r="Q1348" s="2">
        <v>0.5408</v>
      </c>
      <c r="R1348" s="2">
        <v>0.7691</v>
      </c>
      <c r="S1348" s="2">
        <v>0.506045</v>
      </c>
      <c r="T1348" s="2">
        <v>0.6248350000000017</v>
      </c>
      <c r="U1348" s="2">
        <v>0.816</v>
      </c>
    </row>
    <row r="1349" spans="12:21" ht="12.75">
      <c r="L1349" s="2">
        <v>174.800000000002</v>
      </c>
      <c r="M1349" s="2">
        <v>0.816</v>
      </c>
      <c r="N1349" s="2">
        <v>0.6247050000000017</v>
      </c>
      <c r="O1349" s="2">
        <v>0.47121000000000013</v>
      </c>
      <c r="P1349" s="132">
        <v>0.48031000000000346</v>
      </c>
      <c r="Q1349" s="2">
        <v>0.5407</v>
      </c>
      <c r="R1349" s="2">
        <v>0.7691</v>
      </c>
      <c r="S1349" s="2">
        <v>0.505955</v>
      </c>
      <c r="T1349" s="2">
        <v>0.6247050000000017</v>
      </c>
      <c r="U1349" s="2">
        <v>0.816</v>
      </c>
    </row>
    <row r="1350" spans="12:21" ht="12.75">
      <c r="L1350" s="2">
        <v>174.900000000002</v>
      </c>
      <c r="M1350" s="2">
        <v>0.816</v>
      </c>
      <c r="N1350" s="2">
        <v>0.6245750000000018</v>
      </c>
      <c r="O1350" s="2">
        <v>0.47113000000000005</v>
      </c>
      <c r="P1350" s="132">
        <v>0.48005000000000353</v>
      </c>
      <c r="Q1350" s="2">
        <v>0.5407</v>
      </c>
      <c r="R1350" s="2">
        <v>0.7691</v>
      </c>
      <c r="S1350" s="2">
        <v>0.505915</v>
      </c>
      <c r="T1350" s="2">
        <v>0.6245750000000018</v>
      </c>
      <c r="U1350" s="2">
        <v>0.816</v>
      </c>
    </row>
    <row r="1351" spans="12:20" ht="12.75">
      <c r="L1351" s="2">
        <v>175.000000000002</v>
      </c>
      <c r="N1351" s="2">
        <v>0.6244450000000018</v>
      </c>
      <c r="O1351" s="2">
        <v>0.4710700000000001</v>
      </c>
      <c r="P1351" s="132">
        <v>0.4797900000000036</v>
      </c>
      <c r="Q1351" s="2">
        <v>0.5406</v>
      </c>
      <c r="R1351" s="2">
        <v>0.7691</v>
      </c>
      <c r="S1351" s="2">
        <v>0.505835</v>
      </c>
      <c r="T1351" s="2">
        <v>0.6244450000000018</v>
      </c>
    </row>
    <row r="1352" spans="12:20" ht="12.75">
      <c r="L1352" s="2">
        <v>175.100000000002</v>
      </c>
      <c r="N1352" s="2">
        <v>0.6243150000000018</v>
      </c>
      <c r="O1352" s="2">
        <v>0.47093000000000007</v>
      </c>
      <c r="P1352" s="132">
        <v>0.4795300000000037</v>
      </c>
      <c r="Q1352" s="2">
        <v>0.5406</v>
      </c>
      <c r="R1352" s="2">
        <v>0.7691</v>
      </c>
      <c r="S1352" s="2">
        <v>0.505765</v>
      </c>
      <c r="T1352" s="2">
        <v>0.6243150000000018</v>
      </c>
    </row>
    <row r="1353" spans="12:20" ht="12.75">
      <c r="L1353" s="2">
        <v>175.200000000002</v>
      </c>
      <c r="N1353" s="2">
        <v>0.6241850000000019</v>
      </c>
      <c r="O1353" s="2">
        <v>0.47089000000000003</v>
      </c>
      <c r="P1353" s="132">
        <v>0.47927000000000375</v>
      </c>
      <c r="Q1353" s="2">
        <v>0.5405</v>
      </c>
      <c r="R1353" s="2">
        <v>0.7691</v>
      </c>
      <c r="S1353" s="2">
        <v>0.505695</v>
      </c>
      <c r="T1353" s="2">
        <v>0.6241850000000019</v>
      </c>
    </row>
    <row r="1354" spans="12:20" ht="12.75">
      <c r="L1354" s="2">
        <v>175.300000000002</v>
      </c>
      <c r="N1354" s="2">
        <v>0.6240550000000019</v>
      </c>
      <c r="O1354" s="2">
        <v>0.47075</v>
      </c>
      <c r="P1354" s="132">
        <v>0.4790100000000038</v>
      </c>
      <c r="Q1354" s="2">
        <v>0.5405</v>
      </c>
      <c r="R1354" s="2">
        <v>0.7691</v>
      </c>
      <c r="S1354" s="2">
        <v>0.505625</v>
      </c>
      <c r="T1354" s="2">
        <v>0.6240550000000019</v>
      </c>
    </row>
    <row r="1355" spans="12:20" ht="12.75">
      <c r="L1355" s="2">
        <v>175.400000000002</v>
      </c>
      <c r="N1355" s="2">
        <v>0.623925000000002</v>
      </c>
      <c r="O1355" s="2">
        <v>0.47070999999999996</v>
      </c>
      <c r="P1355" s="132">
        <v>0.4787500000000039</v>
      </c>
      <c r="Q1355" s="2">
        <v>0.5404</v>
      </c>
      <c r="R1355" s="2">
        <v>0.7691</v>
      </c>
      <c r="S1355" s="2">
        <v>0.505555</v>
      </c>
      <c r="T1355" s="2">
        <v>0.623925000000002</v>
      </c>
    </row>
    <row r="1356" spans="12:20" ht="12.75">
      <c r="L1356" s="2">
        <v>175.500000000002</v>
      </c>
      <c r="N1356" s="2">
        <v>0.623795000000002</v>
      </c>
      <c r="O1356" s="2">
        <v>0.47056999999999993</v>
      </c>
      <c r="P1356" s="132">
        <v>0.47849000000000397</v>
      </c>
      <c r="Q1356" s="2">
        <v>0.5404</v>
      </c>
      <c r="R1356" s="2">
        <v>0.7691</v>
      </c>
      <c r="S1356" s="2">
        <v>0.505485</v>
      </c>
      <c r="T1356" s="2">
        <v>0.623795000000002</v>
      </c>
    </row>
    <row r="1357" spans="12:20" ht="12.75">
      <c r="L1357" s="2">
        <v>175.600000000002</v>
      </c>
      <c r="N1357" s="2">
        <v>0.623665000000002</v>
      </c>
      <c r="O1357" s="2">
        <v>0.4705299999999999</v>
      </c>
      <c r="P1357" s="132">
        <v>0.47823000000000404</v>
      </c>
      <c r="Q1357" s="2">
        <v>0.5403</v>
      </c>
      <c r="R1357" s="2">
        <v>0.7691</v>
      </c>
      <c r="S1357" s="2">
        <v>0.505415</v>
      </c>
      <c r="T1357" s="2">
        <v>0.623665000000002</v>
      </c>
    </row>
    <row r="1358" spans="12:20" ht="12.75">
      <c r="L1358" s="2">
        <v>175.700000000002</v>
      </c>
      <c r="N1358" s="2">
        <v>0.6235350000000021</v>
      </c>
      <c r="O1358" s="2">
        <v>0.4703900000000001</v>
      </c>
      <c r="P1358" s="132">
        <v>0.4779700000000041</v>
      </c>
      <c r="Q1358" s="2">
        <v>0.5403</v>
      </c>
      <c r="R1358" s="2">
        <v>0.7691</v>
      </c>
      <c r="S1358" s="2">
        <v>0.505345</v>
      </c>
      <c r="T1358" s="2">
        <v>0.6235350000000021</v>
      </c>
    </row>
    <row r="1359" spans="12:20" ht="12.75">
      <c r="L1359" s="2">
        <v>175.800000000002</v>
      </c>
      <c r="N1359" s="2">
        <v>0.6234050000000021</v>
      </c>
      <c r="O1359" s="2">
        <v>0.47035000000000005</v>
      </c>
      <c r="P1359" s="132">
        <v>0.4777100000000042</v>
      </c>
      <c r="Q1359" s="2">
        <v>0.5402</v>
      </c>
      <c r="R1359" s="2">
        <v>0.7691</v>
      </c>
      <c r="S1359" s="2">
        <v>0.505275</v>
      </c>
      <c r="T1359" s="2">
        <v>0.6234050000000021</v>
      </c>
    </row>
    <row r="1360" spans="12:20" ht="12.75">
      <c r="L1360" s="2">
        <v>175.900000000002</v>
      </c>
      <c r="N1360" s="2">
        <v>0.6232750000000021</v>
      </c>
      <c r="O1360" s="2">
        <v>0.47021</v>
      </c>
      <c r="P1360" s="132">
        <v>0.47745000000000426</v>
      </c>
      <c r="Q1360" s="2">
        <v>0.5402</v>
      </c>
      <c r="R1360" s="2">
        <v>0.7691</v>
      </c>
      <c r="S1360" s="2">
        <v>0.505205</v>
      </c>
      <c r="T1360" s="2">
        <v>0.6232750000000021</v>
      </c>
    </row>
    <row r="1361" spans="12:20" ht="12.75">
      <c r="L1361" s="2">
        <v>176.000000000002</v>
      </c>
      <c r="N1361" s="2">
        <v>0.6231450000000022</v>
      </c>
      <c r="O1361" s="2">
        <v>0.47017</v>
      </c>
      <c r="P1361" s="132">
        <v>0.47719000000000433</v>
      </c>
      <c r="Q1361" s="2">
        <v>0.5401</v>
      </c>
      <c r="R1361" s="2">
        <v>0.7691</v>
      </c>
      <c r="S1361" s="2">
        <v>0.505135</v>
      </c>
      <c r="T1361" s="2">
        <v>0.6231450000000022</v>
      </c>
    </row>
    <row r="1362" spans="12:20" ht="12.75">
      <c r="L1362" s="2">
        <v>176.100000000002</v>
      </c>
      <c r="N1362" s="2">
        <v>0.6230150000000022</v>
      </c>
      <c r="O1362" s="2">
        <v>0.47002999999999995</v>
      </c>
      <c r="P1362" s="132">
        <v>0.4769300000000044</v>
      </c>
      <c r="Q1362" s="2">
        <v>0.5401</v>
      </c>
      <c r="R1362" s="2">
        <v>0.7691</v>
      </c>
      <c r="S1362" s="2">
        <v>0.505065</v>
      </c>
      <c r="T1362" s="2">
        <v>0.6230150000000022</v>
      </c>
    </row>
    <row r="1363" spans="12:20" ht="12.75">
      <c r="L1363" s="2">
        <v>176.200000000002</v>
      </c>
      <c r="N1363" s="2">
        <v>0.6228850000000022</v>
      </c>
      <c r="O1363" s="2">
        <v>0.4699899999999999</v>
      </c>
      <c r="P1363" s="132">
        <v>0.4766700000000045</v>
      </c>
      <c r="Q1363" s="2">
        <v>0.54</v>
      </c>
      <c r="R1363" s="2">
        <v>0.7691</v>
      </c>
      <c r="S1363" s="2">
        <v>0.504995</v>
      </c>
      <c r="T1363" s="2">
        <v>0.6228850000000022</v>
      </c>
    </row>
    <row r="1364" spans="12:20" ht="12.75">
      <c r="L1364" s="2">
        <v>176.300000000002</v>
      </c>
      <c r="N1364" s="2">
        <v>0.6227550000000023</v>
      </c>
      <c r="O1364" s="2">
        <v>0.4698499999999999</v>
      </c>
      <c r="P1364" s="132">
        <v>0.47641000000000455</v>
      </c>
      <c r="Q1364" s="2">
        <v>0.54</v>
      </c>
      <c r="R1364" s="2">
        <v>0.7691</v>
      </c>
      <c r="S1364" s="2">
        <v>0.504925</v>
      </c>
      <c r="T1364" s="2">
        <v>0.6227550000000023</v>
      </c>
    </row>
    <row r="1365" spans="12:20" ht="12.75">
      <c r="L1365" s="2">
        <v>176.400000000002</v>
      </c>
      <c r="N1365" s="2">
        <v>0.6226250000000023</v>
      </c>
      <c r="O1365" s="2">
        <v>0.46981000000000006</v>
      </c>
      <c r="P1365" s="132">
        <v>0.4761500000000046</v>
      </c>
      <c r="Q1365" s="2">
        <v>0.5399</v>
      </c>
      <c r="R1365" s="2">
        <v>0.7691</v>
      </c>
      <c r="S1365" s="2">
        <v>0.504855</v>
      </c>
      <c r="T1365" s="2">
        <v>0.6226250000000023</v>
      </c>
    </row>
    <row r="1366" spans="12:20" ht="12.75">
      <c r="L1366" s="2">
        <v>176.500000000003</v>
      </c>
      <c r="N1366" s="2">
        <v>0.6224950000000024</v>
      </c>
      <c r="O1366" s="2">
        <v>0.46967000000000003</v>
      </c>
      <c r="P1366" s="132">
        <v>0.4758900000000047</v>
      </c>
      <c r="Q1366" s="2">
        <v>0.5399</v>
      </c>
      <c r="R1366" s="2">
        <v>0.7691</v>
      </c>
      <c r="S1366" s="2">
        <v>0.504785</v>
      </c>
      <c r="T1366" s="2">
        <v>0.6224950000000024</v>
      </c>
    </row>
    <row r="1367" spans="12:20" ht="12.75">
      <c r="L1367" s="2">
        <v>176.600000000002</v>
      </c>
      <c r="N1367" s="2">
        <v>0.6223650000000024</v>
      </c>
      <c r="O1367" s="2">
        <v>0.4696300000000001</v>
      </c>
      <c r="P1367" s="132">
        <v>0.47563000000000477</v>
      </c>
      <c r="Q1367" s="2">
        <v>0.5398</v>
      </c>
      <c r="R1367" s="2">
        <v>0.7691</v>
      </c>
      <c r="S1367" s="2">
        <v>0.504715</v>
      </c>
      <c r="T1367" s="2">
        <v>0.6223650000000024</v>
      </c>
    </row>
    <row r="1368" spans="12:20" ht="12.75">
      <c r="L1368" s="2">
        <v>176.700000000002</v>
      </c>
      <c r="N1368" s="2">
        <v>0.6222350000000024</v>
      </c>
      <c r="O1368" s="2">
        <v>0.4694900000000001</v>
      </c>
      <c r="P1368" s="132">
        <v>0.47537000000000484</v>
      </c>
      <c r="Q1368" s="2">
        <v>0.5398</v>
      </c>
      <c r="R1368" s="2">
        <v>0.7691</v>
      </c>
      <c r="S1368" s="2">
        <v>0.504645</v>
      </c>
      <c r="T1368" s="2">
        <v>0.6222350000000024</v>
      </c>
    </row>
    <row r="1369" spans="12:20" ht="12.75">
      <c r="L1369" s="2">
        <v>176.800000000002</v>
      </c>
      <c r="N1369" s="2">
        <v>0.6221050000000025</v>
      </c>
      <c r="O1369" s="2">
        <v>0.46945000000000003</v>
      </c>
      <c r="P1369" s="132">
        <v>0.4751100000000049</v>
      </c>
      <c r="Q1369" s="2">
        <v>0.5397</v>
      </c>
      <c r="R1369" s="2">
        <v>0.7691</v>
      </c>
      <c r="S1369" s="2">
        <v>0.504575</v>
      </c>
      <c r="T1369" s="2">
        <v>0.6221050000000025</v>
      </c>
    </row>
    <row r="1370" spans="12:20" ht="12.75">
      <c r="L1370" s="2">
        <v>176.900000000002</v>
      </c>
      <c r="N1370" s="2">
        <v>0.6219750000000025</v>
      </c>
      <c r="O1370" s="2">
        <v>0.46931</v>
      </c>
      <c r="P1370" s="132">
        <v>0.474850000000005</v>
      </c>
      <c r="Q1370" s="2">
        <v>0.5397</v>
      </c>
      <c r="R1370" s="2">
        <v>0.7691</v>
      </c>
      <c r="S1370" s="2">
        <v>0.504505</v>
      </c>
      <c r="T1370" s="2">
        <v>0.6219750000000025</v>
      </c>
    </row>
    <row r="1371" spans="12:20" ht="12.75">
      <c r="L1371" s="2">
        <v>177.000000000003</v>
      </c>
      <c r="N1371" s="2">
        <v>0.6218450000000025</v>
      </c>
      <c r="O1371" s="2">
        <v>0.46926999999999996</v>
      </c>
      <c r="P1371" s="132">
        <v>0.47459000000000506</v>
      </c>
      <c r="Q1371" s="2">
        <v>0.5396</v>
      </c>
      <c r="R1371" s="2">
        <v>0.7691</v>
      </c>
      <c r="S1371" s="2">
        <v>0.504435</v>
      </c>
      <c r="T1371" s="2">
        <v>0.6218450000000025</v>
      </c>
    </row>
    <row r="1372" spans="12:20" ht="12.75">
      <c r="L1372" s="2">
        <v>177.100000000003</v>
      </c>
      <c r="N1372" s="2">
        <v>0.6217150000000026</v>
      </c>
      <c r="O1372" s="2">
        <v>0.46912999999999994</v>
      </c>
      <c r="P1372" s="132">
        <v>0.47433000000000514</v>
      </c>
      <c r="Q1372" s="2">
        <v>0.5396</v>
      </c>
      <c r="R1372" s="2">
        <v>0.7691</v>
      </c>
      <c r="S1372" s="2">
        <v>0.504365</v>
      </c>
      <c r="T1372" s="2">
        <v>0.6217150000000026</v>
      </c>
    </row>
    <row r="1373" spans="12:20" ht="12.75">
      <c r="L1373" s="2">
        <v>177.200000000003</v>
      </c>
      <c r="N1373" s="2">
        <v>0.6215850000000026</v>
      </c>
      <c r="O1373" s="2">
        <v>0.4690900000000001</v>
      </c>
      <c r="P1373" s="132">
        <v>0.4740700000000052</v>
      </c>
      <c r="Q1373" s="2">
        <v>0.5395</v>
      </c>
      <c r="R1373" s="2">
        <v>0.7691</v>
      </c>
      <c r="S1373" s="2">
        <v>0.504295</v>
      </c>
      <c r="T1373" s="2">
        <v>0.6215850000000026</v>
      </c>
    </row>
    <row r="1374" spans="12:20" ht="12.75">
      <c r="L1374" s="2">
        <v>177.300000000003</v>
      </c>
      <c r="N1374" s="2">
        <v>0.6214550000000026</v>
      </c>
      <c r="O1374" s="2">
        <v>0.4689500000000001</v>
      </c>
      <c r="P1374" s="132">
        <v>0.4738100000000053</v>
      </c>
      <c r="Q1374" s="2">
        <v>0.5395</v>
      </c>
      <c r="R1374" s="2">
        <v>0.7691</v>
      </c>
      <c r="S1374" s="2">
        <v>0.504225</v>
      </c>
      <c r="T1374" s="2">
        <v>0.6214550000000026</v>
      </c>
    </row>
    <row r="1375" spans="12:20" ht="12.75">
      <c r="L1375" s="2">
        <v>177.400000000003</v>
      </c>
      <c r="N1375" s="2">
        <v>0.6213250000000027</v>
      </c>
      <c r="O1375" s="2">
        <v>0.46891000000000005</v>
      </c>
      <c r="P1375" s="132">
        <v>0.47355000000000536</v>
      </c>
      <c r="Q1375" s="2">
        <v>0.5394</v>
      </c>
      <c r="R1375" s="2">
        <v>0.7691</v>
      </c>
      <c r="S1375" s="2">
        <v>0.504155</v>
      </c>
      <c r="T1375" s="2">
        <v>0.6213250000000027</v>
      </c>
    </row>
    <row r="1376" spans="12:20" ht="12.75">
      <c r="L1376" s="2">
        <v>177.500000000003</v>
      </c>
      <c r="N1376" s="2">
        <v>0.6211950000000027</v>
      </c>
      <c r="O1376" s="2">
        <v>0.46877</v>
      </c>
      <c r="P1376" s="132">
        <v>0.47329000000000543</v>
      </c>
      <c r="Q1376" s="2">
        <v>0.5394</v>
      </c>
      <c r="R1376" s="2">
        <v>0.7691</v>
      </c>
      <c r="S1376" s="2">
        <v>0.504085</v>
      </c>
      <c r="T1376" s="2">
        <v>0.6211950000000027</v>
      </c>
    </row>
    <row r="1377" spans="12:20" ht="12.75">
      <c r="L1377" s="2">
        <v>177.600000000003</v>
      </c>
      <c r="N1377" s="2">
        <v>0.6210650000000028</v>
      </c>
      <c r="O1377" s="2">
        <v>0.46873</v>
      </c>
      <c r="P1377" s="132">
        <v>0.4730300000000055</v>
      </c>
      <c r="Q1377" s="2">
        <v>0.5393</v>
      </c>
      <c r="R1377" s="2">
        <v>0.7691</v>
      </c>
      <c r="S1377" s="2">
        <v>0.504015</v>
      </c>
      <c r="T1377" s="2">
        <v>0.6210650000000028</v>
      </c>
    </row>
    <row r="1378" spans="12:20" ht="12.75">
      <c r="L1378" s="2">
        <v>177.700000000003</v>
      </c>
      <c r="N1378" s="2">
        <v>0.6209350000000028</v>
      </c>
      <c r="O1378" s="2">
        <v>0.46858999999999995</v>
      </c>
      <c r="P1378" s="132">
        <v>0.4727700000000056</v>
      </c>
      <c r="Q1378" s="2">
        <v>0.5393</v>
      </c>
      <c r="R1378" s="2">
        <v>0.7691</v>
      </c>
      <c r="S1378" s="2">
        <v>0.503945</v>
      </c>
      <c r="T1378" s="2">
        <v>0.6209350000000028</v>
      </c>
    </row>
    <row r="1379" spans="12:20" ht="12.75">
      <c r="L1379" s="2">
        <v>177.800000000003</v>
      </c>
      <c r="N1379" s="2">
        <v>0.6208050000000028</v>
      </c>
      <c r="O1379" s="2">
        <v>0.4685499999999999</v>
      </c>
      <c r="P1379" s="132">
        <v>0.47251000000000565</v>
      </c>
      <c r="Q1379" s="2">
        <v>0.5392</v>
      </c>
      <c r="R1379" s="2">
        <v>0.7691</v>
      </c>
      <c r="S1379" s="2">
        <v>0.503875</v>
      </c>
      <c r="T1379" s="2">
        <v>0.6208050000000028</v>
      </c>
    </row>
    <row r="1380" spans="12:20" ht="12.75">
      <c r="L1380" s="2">
        <v>177.900000000003</v>
      </c>
      <c r="N1380" s="2">
        <v>0.6206750000000029</v>
      </c>
      <c r="O1380" s="2">
        <v>0.4684099999999999</v>
      </c>
      <c r="P1380" s="132">
        <v>0.4722500000000057</v>
      </c>
      <c r="Q1380" s="2">
        <v>0.5392</v>
      </c>
      <c r="R1380" s="2">
        <v>0.7691</v>
      </c>
      <c r="S1380" s="2">
        <v>0.503805</v>
      </c>
      <c r="T1380" s="2">
        <v>0.6206750000000029</v>
      </c>
    </row>
    <row r="1381" spans="12:20" ht="12.75">
      <c r="L1381" s="2">
        <v>178.000000000003</v>
      </c>
      <c r="N1381" s="2">
        <v>0.6205450000000029</v>
      </c>
      <c r="O1381" s="2">
        <v>0.46837000000000006</v>
      </c>
      <c r="P1381" s="132">
        <v>0.4719900000000058</v>
      </c>
      <c r="Q1381" s="2">
        <v>0.5391</v>
      </c>
      <c r="R1381" s="2">
        <v>0.7691</v>
      </c>
      <c r="S1381" s="2">
        <v>0.503735</v>
      </c>
      <c r="T1381" s="2">
        <v>0.6205450000000029</v>
      </c>
    </row>
    <row r="1382" spans="12:20" ht="12.75">
      <c r="L1382" s="2">
        <v>178.100000000003</v>
      </c>
      <c r="N1382" s="2">
        <v>0.6204150000000029</v>
      </c>
      <c r="O1382" s="2">
        <v>0.46823000000000004</v>
      </c>
      <c r="P1382" s="132">
        <v>0.47173000000000587</v>
      </c>
      <c r="Q1382" s="2">
        <v>0.5391</v>
      </c>
      <c r="R1382" s="2">
        <v>0.7691</v>
      </c>
      <c r="S1382" s="2">
        <v>0.503665</v>
      </c>
      <c r="T1382" s="2">
        <v>0.6204150000000029</v>
      </c>
    </row>
    <row r="1383" spans="12:20" ht="12.75">
      <c r="L1383" s="2">
        <v>178.200000000003</v>
      </c>
      <c r="N1383" s="2">
        <v>0.620285000000003</v>
      </c>
      <c r="O1383" s="2">
        <v>0.46819</v>
      </c>
      <c r="P1383" s="132">
        <v>0.47147000000000594</v>
      </c>
      <c r="Q1383" s="2">
        <v>0.539</v>
      </c>
      <c r="R1383" s="2">
        <v>0.7691</v>
      </c>
      <c r="S1383" s="2">
        <v>0.503595</v>
      </c>
      <c r="T1383" s="2">
        <v>0.620285000000003</v>
      </c>
    </row>
    <row r="1384" spans="12:20" ht="12.75">
      <c r="L1384" s="2">
        <v>178.300000000003</v>
      </c>
      <c r="N1384" s="2">
        <v>0.620155000000003</v>
      </c>
      <c r="O1384" s="2">
        <v>0.46804999999999997</v>
      </c>
      <c r="P1384" s="132">
        <v>0.471210000000006</v>
      </c>
      <c r="Q1384" s="2">
        <v>0.539</v>
      </c>
      <c r="R1384" s="2">
        <v>0.7691</v>
      </c>
      <c r="S1384" s="2">
        <v>0.503525</v>
      </c>
      <c r="T1384" s="2">
        <v>0.620155000000003</v>
      </c>
    </row>
    <row r="1385" spans="12:20" ht="12.75">
      <c r="L1385" s="2">
        <v>178.400000000003</v>
      </c>
      <c r="N1385" s="2">
        <v>0.620025000000003</v>
      </c>
      <c r="O1385" s="2">
        <v>0.4680099999999999</v>
      </c>
      <c r="P1385" s="132">
        <v>0.4709500000000061</v>
      </c>
      <c r="Q1385" s="2">
        <v>0.5389</v>
      </c>
      <c r="R1385" s="2">
        <v>0.7691</v>
      </c>
      <c r="S1385" s="2">
        <v>0.503455</v>
      </c>
      <c r="T1385" s="2">
        <v>0.620025000000003</v>
      </c>
    </row>
    <row r="1386" spans="12:20" ht="12.75">
      <c r="L1386" s="2">
        <v>178.500000000003</v>
      </c>
      <c r="N1386" s="2">
        <v>0.6198950000000031</v>
      </c>
      <c r="O1386" s="2">
        <v>0.4678699999999999</v>
      </c>
      <c r="P1386" s="132">
        <v>0.47069000000000616</v>
      </c>
      <c r="Q1386" s="2">
        <v>0.5389</v>
      </c>
      <c r="R1386" s="2">
        <v>0.7691</v>
      </c>
      <c r="S1386" s="2">
        <v>0.503385</v>
      </c>
      <c r="T1386" s="2">
        <v>0.6198950000000031</v>
      </c>
    </row>
    <row r="1387" spans="12:20" ht="12.75">
      <c r="L1387" s="2">
        <v>178.600000000003</v>
      </c>
      <c r="N1387" s="2">
        <v>0.6197650000000031</v>
      </c>
      <c r="O1387" s="2">
        <v>0.46775999999999995</v>
      </c>
      <c r="P1387" s="132">
        <v>0.47043000000000623</v>
      </c>
      <c r="Q1387" s="2">
        <v>0.5388</v>
      </c>
      <c r="R1387" s="2">
        <v>0.7691</v>
      </c>
      <c r="S1387" s="2">
        <v>0.50328</v>
      </c>
      <c r="T1387" s="2">
        <v>0.6197650000000031</v>
      </c>
    </row>
    <row r="1388" spans="12:20" ht="12.75">
      <c r="L1388" s="2">
        <v>178.700000000003</v>
      </c>
      <c r="N1388" s="2">
        <v>0.6196350000000032</v>
      </c>
      <c r="O1388" s="2">
        <v>0.46762000000000015</v>
      </c>
      <c r="P1388" s="132">
        <v>0.4701700000000063</v>
      </c>
      <c r="Q1388" s="2">
        <v>0.5388</v>
      </c>
      <c r="R1388" s="2">
        <v>0.7691</v>
      </c>
      <c r="S1388" s="2">
        <v>0.50321</v>
      </c>
      <c r="T1388" s="2">
        <v>0.6196350000000032</v>
      </c>
    </row>
    <row r="1389" spans="12:20" ht="12.75">
      <c r="L1389" s="2">
        <v>178.800000000003</v>
      </c>
      <c r="N1389" s="2">
        <v>0.6195050000000032</v>
      </c>
      <c r="O1389" s="2">
        <v>0.4675800000000001</v>
      </c>
      <c r="P1389" s="132">
        <v>0.4699100000000064</v>
      </c>
      <c r="Q1389" s="2">
        <v>0.5387</v>
      </c>
      <c r="R1389" s="2">
        <v>0.7691</v>
      </c>
      <c r="S1389" s="2">
        <v>0.50314</v>
      </c>
      <c r="T1389" s="2">
        <v>0.6195050000000032</v>
      </c>
    </row>
    <row r="1390" spans="12:20" ht="12.75">
      <c r="L1390" s="2">
        <v>178.900000000003</v>
      </c>
      <c r="N1390" s="2">
        <v>0.6193750000000032</v>
      </c>
      <c r="O1390" s="2">
        <v>0.4674400000000001</v>
      </c>
      <c r="P1390" s="132">
        <v>0.46965000000000645</v>
      </c>
      <c r="Q1390" s="2">
        <v>0.5387</v>
      </c>
      <c r="R1390" s="2">
        <v>0.7691</v>
      </c>
      <c r="S1390" s="2">
        <v>0.50307</v>
      </c>
      <c r="T1390" s="2">
        <v>0.6193750000000032</v>
      </c>
    </row>
    <row r="1391" spans="12:20" ht="12.75">
      <c r="L1391" s="2">
        <v>179.000000000003</v>
      </c>
      <c r="N1391" s="2">
        <v>0.6192450000000033</v>
      </c>
      <c r="O1391" s="2">
        <v>0.46730000000000005</v>
      </c>
      <c r="P1391" s="132">
        <v>0.4693900000000065</v>
      </c>
      <c r="Q1391" s="2">
        <v>0.5387</v>
      </c>
      <c r="R1391" s="2">
        <v>0.7691</v>
      </c>
      <c r="S1391" s="2">
        <v>0.503</v>
      </c>
      <c r="T1391" s="2">
        <v>0.6192450000000033</v>
      </c>
    </row>
    <row r="1392" spans="12:20" ht="12.75">
      <c r="L1392" s="2">
        <v>179.100000000003</v>
      </c>
      <c r="N1392" s="2">
        <v>0.6191150000000033</v>
      </c>
      <c r="O1392" s="2">
        <v>0.46726</v>
      </c>
      <c r="P1392" s="132">
        <v>0.4691300000000066</v>
      </c>
      <c r="Q1392" s="2">
        <v>0.5386</v>
      </c>
      <c r="R1392" s="2">
        <v>0.7691</v>
      </c>
      <c r="S1392" s="2">
        <v>0.50293</v>
      </c>
      <c r="T1392" s="2">
        <v>0.6191150000000033</v>
      </c>
    </row>
    <row r="1393" spans="12:20" ht="12.75">
      <c r="L1393" s="2">
        <v>179.200000000003</v>
      </c>
      <c r="N1393" s="2">
        <v>0.6189850000000033</v>
      </c>
      <c r="O1393" s="2">
        <v>0.46712</v>
      </c>
      <c r="P1393" s="132">
        <v>0.46887000000000667</v>
      </c>
      <c r="Q1393" s="2">
        <v>0.5386</v>
      </c>
      <c r="R1393" s="2">
        <v>0.7691</v>
      </c>
      <c r="S1393" s="2">
        <v>0.50286</v>
      </c>
      <c r="T1393" s="2">
        <v>0.6189850000000033</v>
      </c>
    </row>
    <row r="1394" spans="12:20" ht="12.75">
      <c r="L1394" s="2">
        <v>179.300000000003</v>
      </c>
      <c r="N1394" s="2">
        <v>0.6188550000000034</v>
      </c>
      <c r="O1394" s="2">
        <v>0.46707999999999994</v>
      </c>
      <c r="P1394" s="132">
        <v>0.46861000000000674</v>
      </c>
      <c r="Q1394" s="2">
        <v>0.5385</v>
      </c>
      <c r="R1394" s="2">
        <v>0.7691</v>
      </c>
      <c r="S1394" s="2">
        <v>0.50279</v>
      </c>
      <c r="T1394" s="2">
        <v>0.6188550000000034</v>
      </c>
    </row>
    <row r="1395" spans="12:20" ht="12.75">
      <c r="L1395" s="2">
        <v>179.400000000003</v>
      </c>
      <c r="N1395" s="2">
        <v>0.6187250000000034</v>
      </c>
      <c r="O1395" s="2">
        <v>0.4669399999999999</v>
      </c>
      <c r="P1395" s="132">
        <v>0.4683500000000068</v>
      </c>
      <c r="Q1395" s="2">
        <v>0.5385</v>
      </c>
      <c r="R1395" s="2">
        <v>0.7691</v>
      </c>
      <c r="S1395" s="2">
        <v>0.50272</v>
      </c>
      <c r="T1395" s="2">
        <v>0.6187250000000034</v>
      </c>
    </row>
    <row r="1396" spans="12:20" ht="12.75">
      <c r="L1396" s="2">
        <v>179.500000000003</v>
      </c>
      <c r="N1396" s="2">
        <v>0.6185950000000034</v>
      </c>
      <c r="O1396" s="2">
        <v>0.4669000000000001</v>
      </c>
      <c r="P1396" s="132">
        <v>0.4680900000000069</v>
      </c>
      <c r="Q1396" s="2">
        <v>0.5384</v>
      </c>
      <c r="R1396" s="2">
        <v>0.7691</v>
      </c>
      <c r="S1396" s="2">
        <v>0.50265</v>
      </c>
      <c r="T1396" s="2">
        <v>0.6185950000000034</v>
      </c>
    </row>
    <row r="1397" spans="12:20" ht="12.75">
      <c r="L1397" s="2">
        <v>179.600000000003</v>
      </c>
      <c r="N1397" s="2">
        <v>0.6184650000000035</v>
      </c>
      <c r="O1397" s="2">
        <v>0.46676000000000006</v>
      </c>
      <c r="P1397" s="132">
        <v>0.46783000000000696</v>
      </c>
      <c r="Q1397" s="2">
        <v>0.5384</v>
      </c>
      <c r="R1397" s="2">
        <v>0.7691</v>
      </c>
      <c r="S1397" s="2">
        <v>0.50258</v>
      </c>
      <c r="T1397" s="2">
        <v>0.6184650000000035</v>
      </c>
    </row>
    <row r="1398" spans="12:20" ht="12.75">
      <c r="L1398" s="2">
        <v>179.700000000003</v>
      </c>
      <c r="N1398" s="2">
        <v>0.6183350000000035</v>
      </c>
      <c r="O1398" s="2">
        <v>0.46672</v>
      </c>
      <c r="P1398" s="132">
        <v>0.46757000000000704</v>
      </c>
      <c r="Q1398" s="2">
        <v>0.5383</v>
      </c>
      <c r="R1398" s="2">
        <v>0.7691</v>
      </c>
      <c r="S1398" s="2">
        <v>0.50251</v>
      </c>
      <c r="T1398" s="2">
        <v>0.6183350000000035</v>
      </c>
    </row>
    <row r="1399" spans="12:20" ht="12.75">
      <c r="L1399" s="2">
        <v>179.800000000003</v>
      </c>
      <c r="N1399" s="2">
        <v>0.6182050000000036</v>
      </c>
      <c r="O1399" s="2">
        <v>0.46658</v>
      </c>
      <c r="P1399" s="132">
        <v>0.4673100000000071</v>
      </c>
      <c r="Q1399" s="2">
        <v>0.5383</v>
      </c>
      <c r="R1399" s="2">
        <v>0.7691</v>
      </c>
      <c r="S1399" s="2">
        <v>0.50244</v>
      </c>
      <c r="T1399" s="2">
        <v>0.6182050000000036</v>
      </c>
    </row>
    <row r="1400" spans="12:20" ht="12.75">
      <c r="L1400" s="2">
        <v>179.900000000003</v>
      </c>
      <c r="N1400" s="2">
        <v>0.6180750000000036</v>
      </c>
      <c r="O1400" s="2">
        <v>0.46653999999999995</v>
      </c>
      <c r="P1400" s="132">
        <v>0.4670500000000072</v>
      </c>
      <c r="Q1400" s="2">
        <v>0.5382</v>
      </c>
      <c r="R1400" s="2">
        <v>0.7691</v>
      </c>
      <c r="S1400" s="2">
        <v>0.50237</v>
      </c>
      <c r="T1400" s="2">
        <v>0.6180750000000036</v>
      </c>
    </row>
    <row r="1401" spans="12:20" ht="12.75">
      <c r="L1401" s="2">
        <v>180.000000000003</v>
      </c>
      <c r="N1401" s="2">
        <v>0.6179450000000036</v>
      </c>
      <c r="O1401" s="2">
        <v>0.4663999999999999</v>
      </c>
      <c r="P1401" s="132">
        <v>0.46679000000000725</v>
      </c>
      <c r="Q1401" s="2">
        <v>0.5382</v>
      </c>
      <c r="R1401" s="2">
        <v>0.7691</v>
      </c>
      <c r="S1401" s="2">
        <v>0.5023</v>
      </c>
      <c r="T1401" s="2">
        <v>0.6179450000000036</v>
      </c>
    </row>
    <row r="1402" spans="12:20" ht="12.75">
      <c r="L1402" s="2">
        <v>180.100000000003</v>
      </c>
      <c r="N1402" s="2">
        <v>0.6178150000000037</v>
      </c>
      <c r="O1402" s="2">
        <v>0.4663599999999999</v>
      </c>
      <c r="P1402" s="132">
        <v>0.4665300000000073</v>
      </c>
      <c r="Q1402" s="2">
        <v>0.5381</v>
      </c>
      <c r="R1402" s="2">
        <v>0.7691</v>
      </c>
      <c r="S1402" s="2">
        <v>0.50223</v>
      </c>
      <c r="T1402" s="2">
        <v>0.6178150000000037</v>
      </c>
    </row>
    <row r="1403" spans="12:20" ht="12.75">
      <c r="L1403" s="2">
        <v>180.200000000003</v>
      </c>
      <c r="N1403" s="2">
        <v>0.6176850000000037</v>
      </c>
      <c r="O1403" s="2">
        <v>0.4662200000000001</v>
      </c>
      <c r="P1403" s="132">
        <v>0.4662700000000074</v>
      </c>
      <c r="Q1403" s="2">
        <v>0.5381</v>
      </c>
      <c r="R1403" s="2">
        <v>0.7691</v>
      </c>
      <c r="S1403" s="2">
        <v>0.50216</v>
      </c>
      <c r="T1403" s="2">
        <v>0.6176850000000037</v>
      </c>
    </row>
    <row r="1404" spans="12:20" ht="12.75">
      <c r="L1404" s="2">
        <v>180.300000000003</v>
      </c>
      <c r="N1404" s="2">
        <v>0.6175550000000037</v>
      </c>
      <c r="O1404" s="2">
        <v>0.46618000000000004</v>
      </c>
      <c r="P1404" s="132">
        <v>0.4660100000000075</v>
      </c>
      <c r="Q1404" s="2">
        <v>0.538</v>
      </c>
      <c r="R1404" s="2">
        <v>0.7691</v>
      </c>
      <c r="S1404" s="2">
        <v>0.50209</v>
      </c>
      <c r="T1404" s="2">
        <v>0.6175550000000037</v>
      </c>
    </row>
    <row r="1405" spans="12:20" ht="12.75">
      <c r="L1405" s="2">
        <v>180.400000000003</v>
      </c>
      <c r="N1405" s="2">
        <v>0.6174250000000038</v>
      </c>
      <c r="O1405" s="2">
        <v>0.46604</v>
      </c>
      <c r="P1405" s="132">
        <v>0.46575000000000755</v>
      </c>
      <c r="Q1405" s="2">
        <v>0.538</v>
      </c>
      <c r="R1405" s="2">
        <v>0.7691</v>
      </c>
      <c r="S1405" s="2">
        <v>0.50202</v>
      </c>
      <c r="T1405" s="2">
        <v>0.6174250000000038</v>
      </c>
    </row>
    <row r="1406" spans="12:20" ht="12.75">
      <c r="L1406" s="2">
        <v>180.500000000003</v>
      </c>
      <c r="N1406" s="2">
        <v>0.6172950000000038</v>
      </c>
      <c r="O1406" s="2">
        <v>0.46599999999999997</v>
      </c>
      <c r="P1406" s="132">
        <v>0.4654900000000076</v>
      </c>
      <c r="Q1406" s="2">
        <v>0.5379</v>
      </c>
      <c r="R1406" s="2">
        <v>0.7691</v>
      </c>
      <c r="S1406" s="2">
        <v>0.50195</v>
      </c>
      <c r="T1406" s="2">
        <v>0.6172950000000038</v>
      </c>
    </row>
    <row r="1407" spans="12:20" ht="12.75">
      <c r="L1407" s="2">
        <v>180.600000000003</v>
      </c>
      <c r="N1407" s="2">
        <v>0.6171650000000038</v>
      </c>
      <c r="O1407" s="2">
        <v>0.46585999999999994</v>
      </c>
      <c r="P1407" s="132">
        <v>0.4652300000000077</v>
      </c>
      <c r="Q1407" s="2">
        <v>0.5379</v>
      </c>
      <c r="R1407" s="2">
        <v>0.7691</v>
      </c>
      <c r="S1407" s="2">
        <v>0.50188</v>
      </c>
      <c r="T1407" s="2">
        <v>0.6171650000000038</v>
      </c>
    </row>
    <row r="1408" spans="12:20" ht="12.75">
      <c r="L1408" s="2">
        <v>180.700000000003</v>
      </c>
      <c r="N1408" s="2">
        <v>0.6170350000000039</v>
      </c>
      <c r="O1408" s="2">
        <v>0.46582</v>
      </c>
      <c r="P1408" s="132">
        <v>0.46497000000000777</v>
      </c>
      <c r="Q1408" s="2">
        <v>0.5378</v>
      </c>
      <c r="R1408" s="2">
        <v>0.7691</v>
      </c>
      <c r="S1408" s="2">
        <v>0.50181</v>
      </c>
      <c r="T1408" s="2">
        <v>0.6170350000000039</v>
      </c>
    </row>
    <row r="1409" spans="12:20" ht="12.75">
      <c r="L1409" s="2">
        <v>180.800000000003</v>
      </c>
      <c r="N1409" s="2">
        <v>0.6169050000000039</v>
      </c>
      <c r="O1409" s="2">
        <v>0.46568</v>
      </c>
      <c r="P1409" s="132">
        <v>0.46471000000000784</v>
      </c>
      <c r="Q1409" s="2">
        <v>0.5378</v>
      </c>
      <c r="R1409" s="2">
        <v>0.7691</v>
      </c>
      <c r="S1409" s="2">
        <v>0.50174</v>
      </c>
      <c r="T1409" s="2">
        <v>0.6169050000000039</v>
      </c>
    </row>
    <row r="1410" spans="12:20" ht="12.75">
      <c r="L1410" s="2">
        <v>180.900000000004</v>
      </c>
      <c r="N1410" s="2">
        <v>0.616775000000004</v>
      </c>
      <c r="O1410" s="2">
        <v>0.46563999999999994</v>
      </c>
      <c r="P1410" s="132">
        <v>0.4644500000000079</v>
      </c>
      <c r="Q1410" s="2">
        <v>0.5377</v>
      </c>
      <c r="R1410" s="2">
        <v>0.7691</v>
      </c>
      <c r="S1410" s="2">
        <v>0.50167</v>
      </c>
      <c r="T1410" s="2">
        <v>0.616775000000004</v>
      </c>
    </row>
    <row r="1411" spans="12:20" ht="12.75">
      <c r="L1411" s="2">
        <v>181.000000000003</v>
      </c>
      <c r="N1411" s="2">
        <v>0.616645000000004</v>
      </c>
      <c r="O1411" s="2">
        <v>0.46550000000000014</v>
      </c>
      <c r="P1411" s="132">
        <v>0.464190000000008</v>
      </c>
      <c r="Q1411" s="2">
        <v>0.5377</v>
      </c>
      <c r="R1411" s="2">
        <v>0.7691</v>
      </c>
      <c r="S1411" s="2">
        <v>0.5016</v>
      </c>
      <c r="T1411" s="2">
        <v>0.616645000000004</v>
      </c>
    </row>
    <row r="1412" spans="12:20" ht="12.75">
      <c r="L1412" s="2">
        <v>181.100000000003</v>
      </c>
      <c r="N1412" s="2">
        <v>0.616515000000004</v>
      </c>
      <c r="O1412" s="2">
        <v>0.4653600000000001</v>
      </c>
      <c r="P1412" s="132">
        <v>0.46393000000000806</v>
      </c>
      <c r="Q1412" s="2">
        <v>0.5377</v>
      </c>
      <c r="R1412" s="2">
        <v>0.7691</v>
      </c>
      <c r="S1412" s="2">
        <v>0.50153</v>
      </c>
      <c r="T1412" s="2">
        <v>0.616515000000004</v>
      </c>
    </row>
    <row r="1413" spans="12:20" ht="12.75">
      <c r="L1413" s="2">
        <v>181.200000000003</v>
      </c>
      <c r="N1413" s="2">
        <v>0.6163850000000041</v>
      </c>
      <c r="O1413" s="2">
        <v>0.46532000000000007</v>
      </c>
      <c r="P1413" s="132">
        <v>0.46367000000000813</v>
      </c>
      <c r="Q1413" s="2">
        <v>0.5376</v>
      </c>
      <c r="R1413" s="2">
        <v>0.7691</v>
      </c>
      <c r="S1413" s="2">
        <v>0.50146</v>
      </c>
      <c r="T1413" s="2">
        <v>0.6163850000000041</v>
      </c>
    </row>
    <row r="1414" spans="12:20" ht="12.75">
      <c r="L1414" s="2">
        <v>181.300000000003</v>
      </c>
      <c r="N1414" s="2">
        <v>0.6162550000000041</v>
      </c>
      <c r="O1414" s="2">
        <v>0.46518000000000004</v>
      </c>
      <c r="P1414" s="132">
        <v>0.4634100000000082</v>
      </c>
      <c r="Q1414" s="2">
        <v>0.5376</v>
      </c>
      <c r="R1414" s="2">
        <v>0.7691</v>
      </c>
      <c r="S1414" s="2">
        <v>0.50139</v>
      </c>
      <c r="T1414" s="2">
        <v>0.6162550000000041</v>
      </c>
    </row>
    <row r="1415" spans="12:20" ht="12.75">
      <c r="L1415" s="2">
        <v>181.400000000004</v>
      </c>
      <c r="N1415" s="2">
        <v>0.6161250000000041</v>
      </c>
      <c r="O1415" s="2">
        <v>0.46514</v>
      </c>
      <c r="P1415" s="132">
        <v>0.4631500000000083</v>
      </c>
      <c r="Q1415" s="2">
        <v>0.5375</v>
      </c>
      <c r="R1415" s="2">
        <v>0.7691</v>
      </c>
      <c r="S1415" s="2">
        <v>0.50132</v>
      </c>
      <c r="T1415" s="2">
        <v>0.6161250000000041</v>
      </c>
    </row>
    <row r="1416" spans="12:20" ht="12.75">
      <c r="L1416" s="2">
        <v>181.500000000004</v>
      </c>
      <c r="N1416" s="2">
        <v>0.6159950000000042</v>
      </c>
      <c r="O1416" s="2">
        <v>0.465</v>
      </c>
      <c r="P1416" s="132">
        <v>0.46289000000000835</v>
      </c>
      <c r="Q1416" s="2">
        <v>0.5375</v>
      </c>
      <c r="R1416" s="2">
        <v>0.7691</v>
      </c>
      <c r="S1416" s="2">
        <v>0.50125</v>
      </c>
      <c r="T1416" s="2">
        <v>0.6159950000000042</v>
      </c>
    </row>
    <row r="1417" spans="12:20" ht="12.75">
      <c r="L1417" s="2">
        <v>181.600000000004</v>
      </c>
      <c r="N1417" s="2">
        <v>0.6158650000000042</v>
      </c>
      <c r="O1417" s="2">
        <v>0.46495999999999993</v>
      </c>
      <c r="P1417" s="132">
        <v>0.4626300000000084</v>
      </c>
      <c r="Q1417" s="2">
        <v>0.5374</v>
      </c>
      <c r="R1417" s="2">
        <v>0.7691</v>
      </c>
      <c r="S1417" s="2">
        <v>0.50118</v>
      </c>
      <c r="T1417" s="2">
        <v>0.6158650000000042</v>
      </c>
    </row>
    <row r="1418" spans="12:20" ht="12.75">
      <c r="L1418" s="2">
        <v>181.700000000004</v>
      </c>
      <c r="N1418" s="2">
        <v>0.6157350000000043</v>
      </c>
      <c r="O1418" s="2">
        <v>0.4648200000000001</v>
      </c>
      <c r="P1418" s="132">
        <v>0.4623700000000085</v>
      </c>
      <c r="Q1418" s="2">
        <v>0.5374</v>
      </c>
      <c r="R1418" s="2">
        <v>0.7691</v>
      </c>
      <c r="S1418" s="2">
        <v>0.50111</v>
      </c>
      <c r="T1418" s="2">
        <v>0.6157350000000043</v>
      </c>
    </row>
    <row r="1419" spans="12:20" ht="12.75">
      <c r="L1419" s="2">
        <v>181.800000000004</v>
      </c>
      <c r="N1419" s="2">
        <v>0.6156050000000043</v>
      </c>
      <c r="O1419" s="2">
        <v>0.4647800000000001</v>
      </c>
      <c r="P1419" s="132">
        <v>0.46211000000000857</v>
      </c>
      <c r="Q1419" s="2">
        <v>0.5373</v>
      </c>
      <c r="R1419" s="2">
        <v>0.7691</v>
      </c>
      <c r="S1419" s="2">
        <v>0.50104</v>
      </c>
      <c r="T1419" s="2">
        <v>0.6156050000000043</v>
      </c>
    </row>
    <row r="1420" spans="12:20" ht="12.75">
      <c r="L1420" s="2">
        <v>181.900000000004</v>
      </c>
      <c r="N1420" s="2">
        <v>0.6154750000000043</v>
      </c>
      <c r="O1420" s="2">
        <v>0.46464000000000005</v>
      </c>
      <c r="P1420" s="132">
        <v>0.46185000000000864</v>
      </c>
      <c r="Q1420" s="2">
        <v>0.5373</v>
      </c>
      <c r="R1420" s="2">
        <v>0.7691</v>
      </c>
      <c r="S1420" s="2">
        <v>0.50097</v>
      </c>
      <c r="T1420" s="2">
        <v>0.6154750000000043</v>
      </c>
    </row>
    <row r="1421" spans="12:20" ht="12.75">
      <c r="L1421" s="2">
        <v>182.000000000004</v>
      </c>
      <c r="N1421" s="2">
        <v>0.6153450000000044</v>
      </c>
      <c r="O1421" s="2">
        <v>0.4646</v>
      </c>
      <c r="P1421" s="132">
        <v>0.4615900000000087</v>
      </c>
      <c r="Q1421" s="2">
        <v>0.5372</v>
      </c>
      <c r="R1421" s="2">
        <v>0.7691</v>
      </c>
      <c r="S1421" s="2">
        <v>0.5009</v>
      </c>
      <c r="T1421" s="2">
        <v>0.6153450000000044</v>
      </c>
    </row>
    <row r="1422" spans="12:20" ht="12.75">
      <c r="L1422" s="2">
        <v>182.100000000004</v>
      </c>
      <c r="N1422" s="2">
        <v>0.6152150000000044</v>
      </c>
      <c r="O1422" s="2">
        <v>0.46446</v>
      </c>
      <c r="P1422" s="132">
        <v>0.4613300000000088</v>
      </c>
      <c r="Q1422" s="2">
        <v>0.5372</v>
      </c>
      <c r="R1422" s="2">
        <v>0.7691</v>
      </c>
      <c r="S1422" s="2">
        <v>0.50083</v>
      </c>
      <c r="T1422" s="2">
        <v>0.6152150000000044</v>
      </c>
    </row>
    <row r="1423" spans="12:20" ht="12.75">
      <c r="L1423" s="2">
        <v>182.200000000004</v>
      </c>
      <c r="N1423" s="2">
        <v>0.6150850000000044</v>
      </c>
      <c r="O1423" s="2">
        <v>0.46441999999999994</v>
      </c>
      <c r="P1423" s="132">
        <v>0.46107000000000886</v>
      </c>
      <c r="Q1423" s="2">
        <v>0.5371</v>
      </c>
      <c r="R1423" s="2">
        <v>0.7691</v>
      </c>
      <c r="S1423" s="2">
        <v>0.50076</v>
      </c>
      <c r="T1423" s="2">
        <v>0.6150850000000044</v>
      </c>
    </row>
    <row r="1424" spans="12:20" ht="12.75">
      <c r="L1424" s="2">
        <v>182.300000000004</v>
      </c>
      <c r="N1424" s="2">
        <v>0.6149550000000045</v>
      </c>
      <c r="O1424" s="2">
        <v>0.4642799999999999</v>
      </c>
      <c r="P1424" s="132">
        <v>0.46081000000000893</v>
      </c>
      <c r="Q1424" s="2">
        <v>0.5371</v>
      </c>
      <c r="R1424" s="2">
        <v>0.7691</v>
      </c>
      <c r="S1424" s="2">
        <v>0.50069</v>
      </c>
      <c r="T1424" s="2">
        <v>0.6149550000000045</v>
      </c>
    </row>
    <row r="1425" spans="12:20" ht="12.75">
      <c r="L1425" s="2">
        <v>182.400000000004</v>
      </c>
      <c r="N1425" s="2">
        <v>0.6148250000000045</v>
      </c>
      <c r="O1425" s="2">
        <v>0.4641399999999999</v>
      </c>
      <c r="P1425" s="132">
        <v>0.460550000000009</v>
      </c>
      <c r="Q1425" s="2">
        <v>0.5371</v>
      </c>
      <c r="R1425" s="2">
        <v>0.7691</v>
      </c>
      <c r="S1425" s="2">
        <v>0.50062</v>
      </c>
      <c r="T1425" s="2">
        <v>0.6148250000000045</v>
      </c>
    </row>
    <row r="1426" spans="12:20" ht="12.75">
      <c r="L1426" s="2">
        <v>182.500000000004</v>
      </c>
      <c r="N1426" s="2">
        <v>0.6146950000000045</v>
      </c>
      <c r="O1426" s="2">
        <v>0.46410000000000007</v>
      </c>
      <c r="P1426" s="132">
        <v>0.4602900000000091</v>
      </c>
      <c r="Q1426" s="2">
        <v>0.537</v>
      </c>
      <c r="R1426" s="2">
        <v>0.7691</v>
      </c>
      <c r="S1426" s="2">
        <v>0.50055</v>
      </c>
      <c r="T1426" s="2">
        <v>0.6146950000000045</v>
      </c>
    </row>
    <row r="1427" spans="12:20" ht="12.75">
      <c r="L1427" s="2">
        <v>182.600000000004</v>
      </c>
      <c r="N1427" s="2">
        <v>0.6145650000000046</v>
      </c>
      <c r="O1427" s="2">
        <v>0.4639699999999999</v>
      </c>
      <c r="P1427" s="132">
        <v>0.46003000000000915</v>
      </c>
      <c r="Q1427" s="2">
        <v>0.537</v>
      </c>
      <c r="R1427" s="2">
        <v>0.7691</v>
      </c>
      <c r="S1427" s="2">
        <v>0.500485</v>
      </c>
      <c r="T1427" s="2">
        <v>0.6145650000000046</v>
      </c>
    </row>
    <row r="1428" spans="12:20" ht="12.75">
      <c r="L1428" s="2">
        <v>182.700000000004</v>
      </c>
      <c r="N1428" s="2">
        <v>0.6144350000000046</v>
      </c>
      <c r="O1428" s="2">
        <v>0.4639399999999999</v>
      </c>
      <c r="P1428" s="132">
        <v>0.4597700000000092</v>
      </c>
      <c r="Q1428" s="2">
        <v>0.5369</v>
      </c>
      <c r="R1428" s="2">
        <v>0.7691</v>
      </c>
      <c r="S1428" s="2">
        <v>0.50042</v>
      </c>
      <c r="T1428" s="2">
        <v>0.6144350000000046</v>
      </c>
    </row>
    <row r="1429" spans="12:20" ht="12.75">
      <c r="L1429" s="2">
        <v>182.800000000004</v>
      </c>
      <c r="N1429" s="2">
        <v>0.6143050000000047</v>
      </c>
      <c r="O1429" s="2">
        <v>0.4637999999999999</v>
      </c>
      <c r="P1429" s="132">
        <v>0.4595100000000093</v>
      </c>
      <c r="Q1429" s="2">
        <v>0.5369</v>
      </c>
      <c r="R1429" s="2">
        <v>0.7691</v>
      </c>
      <c r="S1429" s="2">
        <v>0.50035</v>
      </c>
      <c r="T1429" s="2">
        <v>0.6143050000000047</v>
      </c>
    </row>
    <row r="1430" spans="12:20" ht="12.75">
      <c r="L1430" s="2">
        <v>182.900000000004</v>
      </c>
      <c r="N1430" s="2">
        <v>0.6141750000000047</v>
      </c>
      <c r="O1430" s="2">
        <v>0.46375999999999984</v>
      </c>
      <c r="P1430" s="132">
        <v>0.4592500000000094</v>
      </c>
      <c r="Q1430" s="2">
        <v>0.5368</v>
      </c>
      <c r="R1430" s="2">
        <v>0.7691</v>
      </c>
      <c r="S1430" s="2">
        <v>0.50028</v>
      </c>
      <c r="T1430" s="2">
        <v>0.6141750000000047</v>
      </c>
    </row>
    <row r="1431" spans="12:20" ht="12.75">
      <c r="L1431" s="2">
        <v>183.000000000004</v>
      </c>
      <c r="N1431" s="2">
        <v>0.6140450000000047</v>
      </c>
      <c r="O1431" s="2">
        <v>0.46362000000000003</v>
      </c>
      <c r="P1431" s="132">
        <v>0.45899000000000945</v>
      </c>
      <c r="Q1431" s="2">
        <v>0.5368</v>
      </c>
      <c r="R1431" s="2">
        <v>0.7691</v>
      </c>
      <c r="S1431" s="2">
        <v>0.50021</v>
      </c>
      <c r="T1431" s="2">
        <v>0.6140450000000047</v>
      </c>
    </row>
    <row r="1432" spans="12:20" ht="12.75">
      <c r="L1432" s="2">
        <v>183.100000000004</v>
      </c>
      <c r="N1432" s="2">
        <v>0.6139150000000048</v>
      </c>
      <c r="O1432" s="2">
        <v>0.4635800000000001</v>
      </c>
      <c r="P1432" s="132">
        <v>0.4587300000000095</v>
      </c>
      <c r="Q1432" s="2">
        <v>0.5367</v>
      </c>
      <c r="R1432" s="2">
        <v>0.7691</v>
      </c>
      <c r="S1432" s="2">
        <v>0.50014</v>
      </c>
      <c r="T1432" s="2">
        <v>0.6139150000000048</v>
      </c>
    </row>
    <row r="1433" spans="12:20" ht="12.75">
      <c r="L1433" s="2">
        <v>183.200000000004</v>
      </c>
      <c r="N1433" s="2">
        <v>0.6137850000000048</v>
      </c>
      <c r="O1433" s="2">
        <v>0.4634400000000001</v>
      </c>
      <c r="P1433" s="132">
        <v>0.4584700000000096</v>
      </c>
      <c r="Q1433" s="2">
        <v>0.5367</v>
      </c>
      <c r="R1433" s="2">
        <v>0.7691</v>
      </c>
      <c r="S1433" s="2">
        <v>0.50007</v>
      </c>
      <c r="T1433" s="2">
        <v>0.6137850000000048</v>
      </c>
    </row>
    <row r="1434" spans="12:20" ht="12.75">
      <c r="L1434" s="2">
        <v>183.300000000004</v>
      </c>
      <c r="N1434" s="2">
        <v>0.6136550000000048</v>
      </c>
      <c r="O1434" s="2">
        <v>0.46340000000000003</v>
      </c>
      <c r="P1434" s="132">
        <v>0.45821000000000967</v>
      </c>
      <c r="Q1434" s="2">
        <v>0.5366</v>
      </c>
      <c r="R1434" s="2">
        <v>0.7691</v>
      </c>
      <c r="S1434" s="2">
        <v>0.5</v>
      </c>
      <c r="T1434" s="2">
        <v>0.6136550000000048</v>
      </c>
    </row>
    <row r="1435" spans="12:20" ht="12.75">
      <c r="L1435" s="2">
        <v>183.400000000004</v>
      </c>
      <c r="N1435" s="2">
        <v>0.6135250000000049</v>
      </c>
      <c r="O1435" s="2">
        <v>0.46326</v>
      </c>
      <c r="P1435" s="132">
        <v>0.45795000000000974</v>
      </c>
      <c r="Q1435" s="2">
        <v>0.5366</v>
      </c>
      <c r="R1435" s="2">
        <v>0.7691</v>
      </c>
      <c r="S1435" s="2">
        <v>0.49993</v>
      </c>
      <c r="T1435" s="2">
        <v>0.6135250000000049</v>
      </c>
    </row>
    <row r="1436" spans="12:20" ht="12.75">
      <c r="L1436" s="2">
        <v>183.500000000004</v>
      </c>
      <c r="N1436" s="2">
        <v>0.6133950000000049</v>
      </c>
      <c r="O1436" s="2">
        <v>0.4631200000000001</v>
      </c>
      <c r="P1436" s="132">
        <v>0.4576900000000098</v>
      </c>
      <c r="Q1436" s="2">
        <v>0.5366</v>
      </c>
      <c r="R1436" s="2">
        <v>0.7691</v>
      </c>
      <c r="S1436" s="2">
        <v>0.49986</v>
      </c>
      <c r="T1436" s="2">
        <v>0.6133950000000049</v>
      </c>
    </row>
    <row r="1437" spans="12:20" ht="12.75">
      <c r="L1437" s="2">
        <v>183.600000000004</v>
      </c>
      <c r="N1437" s="2">
        <v>0.613265000000005</v>
      </c>
      <c r="O1437" s="2">
        <v>0.46308000000000005</v>
      </c>
      <c r="P1437" s="132">
        <v>0.4574300000000099</v>
      </c>
      <c r="Q1437" s="2">
        <v>0.5365</v>
      </c>
      <c r="R1437" s="2">
        <v>0.7691</v>
      </c>
      <c r="S1437" s="2">
        <v>0.49979</v>
      </c>
      <c r="T1437" s="2">
        <v>0.613265000000005</v>
      </c>
    </row>
    <row r="1438" spans="12:20" ht="12.75">
      <c r="L1438" s="2">
        <v>183.700000000004</v>
      </c>
      <c r="N1438" s="2">
        <v>0.613135000000005</v>
      </c>
      <c r="O1438" s="2">
        <v>0.46294</v>
      </c>
      <c r="P1438" s="132">
        <v>0.45717000000000996</v>
      </c>
      <c r="Q1438" s="2">
        <v>0.5365</v>
      </c>
      <c r="R1438" s="2">
        <v>0.7691</v>
      </c>
      <c r="S1438" s="2">
        <v>0.49972</v>
      </c>
      <c r="T1438" s="2">
        <v>0.613135000000005</v>
      </c>
    </row>
    <row r="1439" spans="12:20" ht="12.75">
      <c r="L1439" s="2">
        <v>183.800000000004</v>
      </c>
      <c r="N1439" s="2">
        <v>0.613005000000005</v>
      </c>
      <c r="O1439" s="2">
        <v>0.4629</v>
      </c>
      <c r="P1439" s="132">
        <v>0.45691000000001003</v>
      </c>
      <c r="Q1439" s="2">
        <v>0.5364</v>
      </c>
      <c r="R1439" s="2">
        <v>0.7691</v>
      </c>
      <c r="S1439" s="2">
        <v>0.49965</v>
      </c>
      <c r="T1439" s="2">
        <v>0.613005000000005</v>
      </c>
    </row>
    <row r="1440" spans="12:20" ht="12.75">
      <c r="L1440" s="2">
        <v>183.900000000004</v>
      </c>
      <c r="N1440" s="2">
        <v>0.612875000000005</v>
      </c>
      <c r="O1440" s="2">
        <v>0.46276000000000006</v>
      </c>
      <c r="P1440" s="132">
        <v>0.4566500000000101</v>
      </c>
      <c r="Q1440" s="2">
        <v>0.5364</v>
      </c>
      <c r="R1440" s="2">
        <v>0.7691</v>
      </c>
      <c r="S1440" s="2">
        <v>0.49958</v>
      </c>
      <c r="T1440" s="2">
        <v>0.612875000000005</v>
      </c>
    </row>
    <row r="1441" spans="12:20" ht="12.75">
      <c r="L1441" s="2">
        <v>184.000000000004</v>
      </c>
      <c r="N1441" s="2">
        <v>0.6127450000000051</v>
      </c>
      <c r="O1441" s="2">
        <v>0.46272</v>
      </c>
      <c r="P1441" s="132">
        <v>0.4563900000000102</v>
      </c>
      <c r="Q1441" s="2">
        <v>0.5363</v>
      </c>
      <c r="R1441" s="2">
        <v>0.7691</v>
      </c>
      <c r="S1441" s="2">
        <v>0.49951</v>
      </c>
      <c r="T1441" s="2">
        <v>0.6127450000000051</v>
      </c>
    </row>
    <row r="1442" spans="12:20" ht="12.75">
      <c r="L1442" s="2">
        <v>184.100000000004</v>
      </c>
      <c r="N1442" s="2">
        <v>0.6126150000000051</v>
      </c>
      <c r="O1442" s="2">
        <v>0.46258</v>
      </c>
      <c r="P1442" s="132">
        <v>0.45613000000001025</v>
      </c>
      <c r="Q1442" s="2">
        <v>0.5363</v>
      </c>
      <c r="R1442" s="2">
        <v>0.7691</v>
      </c>
      <c r="S1442" s="2">
        <v>0.49944</v>
      </c>
      <c r="T1442" s="2">
        <v>0.6126150000000051</v>
      </c>
    </row>
    <row r="1443" spans="12:20" ht="12.75">
      <c r="L1443" s="2">
        <v>184.200000000004</v>
      </c>
      <c r="N1443" s="2">
        <v>0.6124850000000052</v>
      </c>
      <c r="O1443" s="2">
        <v>0.46253999999999995</v>
      </c>
      <c r="P1443" s="132">
        <v>0.4558700000000103</v>
      </c>
      <c r="Q1443" s="2">
        <v>0.5362</v>
      </c>
      <c r="R1443" s="2">
        <v>0.7691</v>
      </c>
      <c r="S1443" s="2">
        <v>0.49937</v>
      </c>
      <c r="T1443" s="2">
        <v>0.6124850000000052</v>
      </c>
    </row>
    <row r="1444" spans="12:20" ht="12.75">
      <c r="L1444" s="2">
        <v>184.300000000004</v>
      </c>
      <c r="N1444" s="2">
        <v>0.6123550000000052</v>
      </c>
      <c r="O1444" s="2">
        <v>0.46240000000000003</v>
      </c>
      <c r="P1444" s="132">
        <v>0.4556100000000104</v>
      </c>
      <c r="Q1444" s="2">
        <v>0.5362</v>
      </c>
      <c r="R1444" s="2">
        <v>0.7691</v>
      </c>
      <c r="S1444" s="2">
        <v>0.4993</v>
      </c>
      <c r="T1444" s="2">
        <v>0.6123550000000052</v>
      </c>
    </row>
    <row r="1445" spans="12:20" ht="12.75">
      <c r="L1445" s="2">
        <v>184.400000000004</v>
      </c>
      <c r="N1445" s="2">
        <v>0.6122250000000052</v>
      </c>
      <c r="O1445" s="2">
        <v>0.46226</v>
      </c>
      <c r="P1445" s="132">
        <v>0.45535000000001047</v>
      </c>
      <c r="Q1445" s="2">
        <v>0.5362</v>
      </c>
      <c r="R1445" s="2">
        <v>0.7691</v>
      </c>
      <c r="S1445" s="2">
        <v>0.49923</v>
      </c>
      <c r="T1445" s="2">
        <v>0.6122250000000052</v>
      </c>
    </row>
    <row r="1446" spans="12:20" ht="12.75">
      <c r="L1446" s="2">
        <v>184.500000000004</v>
      </c>
      <c r="N1446" s="2">
        <v>0.6120950000000053</v>
      </c>
      <c r="O1446" s="2">
        <v>0.46221999999999996</v>
      </c>
      <c r="P1446" s="132">
        <v>0.45509000000001054</v>
      </c>
      <c r="Q1446" s="2">
        <v>0.5361</v>
      </c>
      <c r="R1446" s="2">
        <v>0.7691</v>
      </c>
      <c r="S1446" s="2">
        <v>0.49916</v>
      </c>
      <c r="T1446" s="2">
        <v>0.6120950000000053</v>
      </c>
    </row>
    <row r="1447" spans="12:20" ht="12.75">
      <c r="L1447" s="2">
        <v>184.600000000004</v>
      </c>
      <c r="N1447" s="2">
        <v>0.6119650000000053</v>
      </c>
      <c r="O1447" s="2">
        <v>0.46207999999999994</v>
      </c>
      <c r="P1447" s="132">
        <v>0.4548300000000106</v>
      </c>
      <c r="Q1447" s="2">
        <v>0.5361</v>
      </c>
      <c r="R1447" s="2">
        <v>0.7691</v>
      </c>
      <c r="S1447" s="2">
        <v>0.49909</v>
      </c>
      <c r="T1447" s="2">
        <v>0.6119650000000053</v>
      </c>
    </row>
    <row r="1448" spans="12:20" ht="12.75">
      <c r="L1448" s="2">
        <v>184.700000000004</v>
      </c>
      <c r="N1448" s="2">
        <v>0.6118350000000053</v>
      </c>
      <c r="O1448" s="2">
        <v>0.46204</v>
      </c>
      <c r="P1448" s="132">
        <v>0.4545700000000107</v>
      </c>
      <c r="Q1448" s="2">
        <v>0.536</v>
      </c>
      <c r="R1448" s="2">
        <v>0.7691</v>
      </c>
      <c r="S1448" s="2">
        <v>0.49902</v>
      </c>
      <c r="T1448" s="2">
        <v>0.6118350000000053</v>
      </c>
    </row>
    <row r="1449" spans="12:20" ht="12.75">
      <c r="L1449" s="2">
        <v>184.800000000004</v>
      </c>
      <c r="N1449" s="2">
        <v>0.6117050000000054</v>
      </c>
      <c r="O1449" s="2">
        <v>0.4619</v>
      </c>
      <c r="P1449" s="132">
        <v>0.45431000000001076</v>
      </c>
      <c r="Q1449" s="2">
        <v>0.536</v>
      </c>
      <c r="R1449" s="2">
        <v>0.7691</v>
      </c>
      <c r="S1449" s="2">
        <v>0.49895</v>
      </c>
      <c r="T1449" s="2">
        <v>0.6117050000000054</v>
      </c>
    </row>
    <row r="1450" spans="12:20" ht="12.75">
      <c r="L1450" s="2">
        <v>184.900000000004</v>
      </c>
      <c r="N1450" s="2">
        <v>0.6115750000000054</v>
      </c>
      <c r="O1450" s="2">
        <v>0.4619</v>
      </c>
      <c r="P1450" s="132">
        <v>0.45405000000001083</v>
      </c>
      <c r="Q1450" s="2">
        <v>0.5359</v>
      </c>
      <c r="R1450" s="2">
        <v>0.7691</v>
      </c>
      <c r="S1450" s="2">
        <v>0.4989</v>
      </c>
      <c r="T1450" s="2">
        <v>0.6115750000000054</v>
      </c>
    </row>
    <row r="1451" spans="12:20" ht="12.75">
      <c r="L1451" s="2">
        <v>185.000000000004</v>
      </c>
      <c r="N1451" s="2">
        <v>0.6114450000000055</v>
      </c>
      <c r="O1451" s="2">
        <v>0.4617699999999999</v>
      </c>
      <c r="P1451" s="132">
        <v>0.4537900000000109</v>
      </c>
      <c r="Q1451" s="2">
        <v>0.5359</v>
      </c>
      <c r="R1451" s="2">
        <v>0.7691</v>
      </c>
      <c r="S1451" s="2">
        <v>0.498835</v>
      </c>
      <c r="T1451" s="2">
        <v>0.6114450000000055</v>
      </c>
    </row>
    <row r="1452" spans="12:20" ht="12.75">
      <c r="L1452" s="2">
        <v>185.100000000004</v>
      </c>
      <c r="N1452" s="2">
        <v>0.6113150000000055</v>
      </c>
      <c r="O1452" s="2">
        <v>0.46165</v>
      </c>
      <c r="P1452" s="132">
        <v>0.453530000000011</v>
      </c>
      <c r="Q1452" s="2">
        <v>0.5359</v>
      </c>
      <c r="R1452" s="2">
        <v>0.7691</v>
      </c>
      <c r="S1452" s="2">
        <v>0.498775</v>
      </c>
      <c r="T1452" s="2">
        <v>0.6113150000000055</v>
      </c>
    </row>
    <row r="1453" spans="12:20" ht="12.75">
      <c r="L1453" s="2">
        <v>185.200000000004</v>
      </c>
      <c r="N1453" s="2">
        <v>0.6111850000000055</v>
      </c>
      <c r="O1453" s="2">
        <v>0.46163</v>
      </c>
      <c r="P1453" s="132">
        <v>0.45327000000001105</v>
      </c>
      <c r="Q1453" s="2">
        <v>0.5358</v>
      </c>
      <c r="R1453" s="2">
        <v>0.7691</v>
      </c>
      <c r="S1453" s="2">
        <v>0.498715</v>
      </c>
      <c r="T1453" s="2">
        <v>0.6111850000000055</v>
      </c>
    </row>
    <row r="1454" spans="12:20" ht="12.75">
      <c r="L1454" s="2">
        <v>185.300000000005</v>
      </c>
      <c r="N1454" s="2">
        <v>0.6110550000000056</v>
      </c>
      <c r="O1454" s="2">
        <v>0.46151</v>
      </c>
      <c r="P1454" s="132">
        <v>0.4530100000000111</v>
      </c>
      <c r="Q1454" s="2">
        <v>0.5358</v>
      </c>
      <c r="R1454" s="2">
        <v>0.7691</v>
      </c>
      <c r="S1454" s="2">
        <v>0.498655</v>
      </c>
      <c r="T1454" s="2">
        <v>0.6110550000000056</v>
      </c>
    </row>
    <row r="1455" spans="12:20" ht="12.75">
      <c r="L1455" s="2">
        <v>185.400000000004</v>
      </c>
      <c r="N1455" s="2">
        <v>0.6109250000000056</v>
      </c>
      <c r="O1455" s="2">
        <v>0.46149000000000007</v>
      </c>
      <c r="P1455" s="132">
        <v>0.4527500000000112</v>
      </c>
      <c r="Q1455" s="2">
        <v>0.5357</v>
      </c>
      <c r="R1455" s="2">
        <v>0.7691</v>
      </c>
      <c r="S1455" s="2">
        <v>0.498595</v>
      </c>
      <c r="T1455" s="2">
        <v>0.6109250000000056</v>
      </c>
    </row>
    <row r="1456" spans="12:20" ht="12.75">
      <c r="L1456" s="2">
        <v>185.500000000004</v>
      </c>
      <c r="N1456" s="2">
        <v>0.6107950000000056</v>
      </c>
      <c r="O1456" s="2">
        <v>0.46137000000000006</v>
      </c>
      <c r="P1456" s="132">
        <v>0.45249000000001127</v>
      </c>
      <c r="Q1456" s="2">
        <v>0.5357</v>
      </c>
      <c r="R1456" s="2">
        <v>0.7691</v>
      </c>
      <c r="S1456" s="2">
        <v>0.498535</v>
      </c>
      <c r="T1456" s="2">
        <v>0.6107950000000056</v>
      </c>
    </row>
    <row r="1457" spans="12:20" ht="12.75">
      <c r="L1457" s="2">
        <v>185.600000000004</v>
      </c>
      <c r="N1457" s="2">
        <v>0.6106650000000057</v>
      </c>
      <c r="O1457" s="2">
        <v>0.46135000000000004</v>
      </c>
      <c r="P1457" s="132">
        <v>0.45223000000001135</v>
      </c>
      <c r="Q1457" s="2">
        <v>0.5356</v>
      </c>
      <c r="R1457" s="2">
        <v>0.7691</v>
      </c>
      <c r="S1457" s="2">
        <v>0.498475</v>
      </c>
      <c r="T1457" s="2">
        <v>0.6106650000000057</v>
      </c>
    </row>
    <row r="1458" spans="12:20" ht="12.75">
      <c r="L1458" s="2">
        <v>185.700000000004</v>
      </c>
      <c r="N1458" s="2">
        <v>0.6105350000000057</v>
      </c>
      <c r="O1458" s="2">
        <v>0.46123000000000003</v>
      </c>
      <c r="P1458" s="132">
        <v>0.4519700000000114</v>
      </c>
      <c r="Q1458" s="2">
        <v>0.5356</v>
      </c>
      <c r="R1458" s="2">
        <v>0.7691</v>
      </c>
      <c r="S1458" s="2">
        <v>0.498415</v>
      </c>
      <c r="T1458" s="2">
        <v>0.6105350000000057</v>
      </c>
    </row>
    <row r="1459" spans="12:20" ht="12.75">
      <c r="L1459" s="2">
        <v>185.800000000005</v>
      </c>
      <c r="N1459" s="2">
        <v>0.6104050000000057</v>
      </c>
      <c r="O1459" s="2">
        <v>0.46111</v>
      </c>
      <c r="P1459" s="132">
        <v>0.4517100000000115</v>
      </c>
      <c r="Q1459" s="2">
        <v>0.5356</v>
      </c>
      <c r="R1459" s="2">
        <v>0.7691</v>
      </c>
      <c r="S1459" s="2">
        <v>0.498355</v>
      </c>
      <c r="T1459" s="2">
        <v>0.6104050000000057</v>
      </c>
    </row>
    <row r="1460" spans="12:20" ht="12.75">
      <c r="L1460" s="2">
        <v>185.900000000005</v>
      </c>
      <c r="N1460" s="2">
        <v>0.6102750000000058</v>
      </c>
      <c r="O1460" s="2">
        <v>0.46109</v>
      </c>
      <c r="P1460" s="132">
        <v>0.45145000000001156</v>
      </c>
      <c r="Q1460" s="2">
        <v>0.5355</v>
      </c>
      <c r="R1460" s="2">
        <v>0.7691</v>
      </c>
      <c r="S1460" s="2">
        <v>0.498295</v>
      </c>
      <c r="T1460" s="2">
        <v>0.6102750000000058</v>
      </c>
    </row>
    <row r="1461" spans="12:20" ht="12.75">
      <c r="L1461" s="2">
        <v>186.000000000005</v>
      </c>
      <c r="N1461" s="2">
        <v>0.6101450000000058</v>
      </c>
      <c r="O1461" s="2">
        <v>0.46097</v>
      </c>
      <c r="P1461" s="132">
        <v>0.45119000000001164</v>
      </c>
      <c r="Q1461" s="2">
        <v>0.5355</v>
      </c>
      <c r="R1461" s="2">
        <v>0.7691</v>
      </c>
      <c r="S1461" s="2">
        <v>0.498235</v>
      </c>
      <c r="T1461" s="2">
        <v>0.6101450000000058</v>
      </c>
    </row>
    <row r="1462" spans="12:20" ht="12.75">
      <c r="L1462" s="2">
        <v>186.100000000005</v>
      </c>
      <c r="N1462" s="2">
        <v>0.6100150000000059</v>
      </c>
      <c r="O1462" s="2">
        <v>0.46094999999999997</v>
      </c>
      <c r="P1462" s="132">
        <v>0.4509300000000117</v>
      </c>
      <c r="Q1462" s="2">
        <v>0.5354</v>
      </c>
      <c r="R1462" s="2">
        <v>0.7691</v>
      </c>
      <c r="S1462" s="2">
        <v>0.498175</v>
      </c>
      <c r="T1462" s="2">
        <v>0.6100150000000059</v>
      </c>
    </row>
    <row r="1463" spans="12:20" ht="12.75">
      <c r="L1463" s="2">
        <v>186.200000000005</v>
      </c>
      <c r="N1463" s="2">
        <v>0.6098850000000059</v>
      </c>
      <c r="O1463" s="2">
        <v>0.46082999999999996</v>
      </c>
      <c r="P1463" s="132">
        <v>0.4506700000000118</v>
      </c>
      <c r="Q1463" s="2">
        <v>0.5354</v>
      </c>
      <c r="R1463" s="2">
        <v>0.7691</v>
      </c>
      <c r="S1463" s="2">
        <v>0.498115</v>
      </c>
      <c r="T1463" s="2">
        <v>0.6098850000000059</v>
      </c>
    </row>
    <row r="1464" spans="12:20" ht="12.75">
      <c r="L1464" s="2">
        <v>186.300000000005</v>
      </c>
      <c r="N1464" s="2">
        <v>0.6097550000000059</v>
      </c>
      <c r="O1464" s="2">
        <v>0.46081000000000005</v>
      </c>
      <c r="P1464" s="132">
        <v>0.45041000000001186</v>
      </c>
      <c r="Q1464" s="2">
        <v>0.5353</v>
      </c>
      <c r="R1464" s="2">
        <v>0.7691</v>
      </c>
      <c r="S1464" s="2">
        <v>0.498055</v>
      </c>
      <c r="T1464" s="2">
        <v>0.6097550000000059</v>
      </c>
    </row>
    <row r="1465" spans="12:20" ht="12.75">
      <c r="L1465" s="2">
        <v>186.400000000005</v>
      </c>
      <c r="N1465" s="2">
        <v>0.609625000000006</v>
      </c>
      <c r="O1465" s="2">
        <v>0.46069000000000004</v>
      </c>
      <c r="P1465" s="132">
        <v>0.45015000000001193</v>
      </c>
      <c r="Q1465" s="2">
        <v>0.5353</v>
      </c>
      <c r="R1465" s="2">
        <v>0.7691</v>
      </c>
      <c r="S1465" s="2">
        <v>0.497995</v>
      </c>
      <c r="T1465" s="2">
        <v>0.609625000000006</v>
      </c>
    </row>
    <row r="1466" spans="12:20" ht="12.75">
      <c r="L1466" s="2">
        <v>186.500000000005</v>
      </c>
      <c r="N1466" s="2">
        <v>0.609495000000006</v>
      </c>
      <c r="O1466" s="2">
        <v>0.46057000000000003</v>
      </c>
      <c r="P1466" s="132">
        <v>0.449890000000012</v>
      </c>
      <c r="Q1466" s="2">
        <v>0.5353</v>
      </c>
      <c r="R1466" s="2">
        <v>0.7691</v>
      </c>
      <c r="S1466" s="2">
        <v>0.497935</v>
      </c>
      <c r="T1466" s="2">
        <v>0.609495000000006</v>
      </c>
    </row>
    <row r="1467" spans="12:20" ht="12.75">
      <c r="L1467" s="2">
        <v>186.600000000005</v>
      </c>
      <c r="N1467" s="2">
        <v>0.609365000000006</v>
      </c>
      <c r="O1467" s="2">
        <v>0.46055</v>
      </c>
      <c r="P1467" s="132">
        <v>0.4496300000000121</v>
      </c>
      <c r="Q1467" s="2">
        <v>0.5352</v>
      </c>
      <c r="R1467" s="2">
        <v>0.7691</v>
      </c>
      <c r="S1467" s="2">
        <v>0.497875</v>
      </c>
      <c r="T1467" s="2">
        <v>0.609365000000006</v>
      </c>
    </row>
    <row r="1468" spans="12:20" ht="12.75">
      <c r="L1468" s="2">
        <v>186.700000000005</v>
      </c>
      <c r="N1468" s="2">
        <v>0.6092350000000061</v>
      </c>
      <c r="O1468" s="2">
        <v>0.46043</v>
      </c>
      <c r="P1468" s="132">
        <v>0.44937000000001215</v>
      </c>
      <c r="Q1468" s="2">
        <v>0.5352</v>
      </c>
      <c r="R1468" s="2">
        <v>0.7691</v>
      </c>
      <c r="S1468" s="2">
        <v>0.497815</v>
      </c>
      <c r="T1468" s="2">
        <v>0.6092350000000061</v>
      </c>
    </row>
    <row r="1469" spans="12:20" ht="12.75">
      <c r="L1469" s="2">
        <v>186.800000000005</v>
      </c>
      <c r="N1469" s="2">
        <v>0.6091050000000061</v>
      </c>
      <c r="O1469" s="2">
        <v>0.46041</v>
      </c>
      <c r="P1469" s="132">
        <v>0.4491100000000122</v>
      </c>
      <c r="Q1469" s="2">
        <v>0.5351</v>
      </c>
      <c r="R1469" s="2">
        <v>0.7691</v>
      </c>
      <c r="S1469" s="2">
        <v>0.497755</v>
      </c>
      <c r="T1469" s="2">
        <v>0.6091050000000061</v>
      </c>
    </row>
    <row r="1470" spans="12:20" ht="12.75">
      <c r="L1470" s="2">
        <v>186.900000000005</v>
      </c>
      <c r="N1470" s="2">
        <v>0.6089750000000062</v>
      </c>
      <c r="O1470" s="2">
        <v>0.46029</v>
      </c>
      <c r="P1470" s="132">
        <v>0.4488500000000123</v>
      </c>
      <c r="Q1470" s="2">
        <v>0.5351</v>
      </c>
      <c r="R1470" s="2">
        <v>0.7691</v>
      </c>
      <c r="S1470" s="2">
        <v>0.497695</v>
      </c>
      <c r="T1470" s="2">
        <v>0.6089750000000062</v>
      </c>
    </row>
    <row r="1471" spans="12:20" ht="12.75">
      <c r="L1471" s="2">
        <v>187.000000000005</v>
      </c>
      <c r="N1471" s="2">
        <v>0.6088450000000062</v>
      </c>
      <c r="O1471" s="2">
        <v>0.46016999999999997</v>
      </c>
      <c r="P1471" s="132">
        <v>0.44859000000001237</v>
      </c>
      <c r="Q1471" s="2">
        <v>0.5351</v>
      </c>
      <c r="R1471" s="2">
        <v>0.7691</v>
      </c>
      <c r="S1471" s="2">
        <v>0.497635</v>
      </c>
      <c r="T1471" s="2">
        <v>0.6088450000000062</v>
      </c>
    </row>
    <row r="1472" spans="12:20" ht="12.75">
      <c r="L1472" s="2">
        <v>187.100000000005</v>
      </c>
      <c r="N1472" s="2">
        <v>0.6087150000000062</v>
      </c>
      <c r="O1472" s="2">
        <v>0.46014999999999995</v>
      </c>
      <c r="P1472" s="132">
        <v>0.44833000000001244</v>
      </c>
      <c r="Q1472" s="2">
        <v>0.535</v>
      </c>
      <c r="R1472" s="2">
        <v>0.7691</v>
      </c>
      <c r="S1472" s="2">
        <v>0.497575</v>
      </c>
      <c r="T1472" s="2">
        <v>0.6087150000000062</v>
      </c>
    </row>
    <row r="1473" spans="12:20" ht="12.75">
      <c r="L1473" s="2">
        <v>187.200000000005</v>
      </c>
      <c r="N1473" s="2">
        <v>0.6085850000000063</v>
      </c>
      <c r="O1473" s="2">
        <v>0.46002999999999994</v>
      </c>
      <c r="P1473" s="132">
        <v>0.4480700000000125</v>
      </c>
      <c r="Q1473" s="2">
        <v>0.535</v>
      </c>
      <c r="R1473" s="2">
        <v>0.7691</v>
      </c>
      <c r="S1473" s="2">
        <v>0.497515</v>
      </c>
      <c r="T1473" s="2">
        <v>0.6085850000000063</v>
      </c>
    </row>
    <row r="1474" spans="12:20" ht="12.75">
      <c r="L1474" s="2">
        <v>187.300000000005</v>
      </c>
      <c r="N1474" s="2">
        <v>0.6084550000000063</v>
      </c>
      <c r="O1474" s="2">
        <v>0.4600099999999999</v>
      </c>
      <c r="P1474" s="132">
        <v>0.4478100000000126</v>
      </c>
      <c r="Q1474" s="2">
        <v>0.5349</v>
      </c>
      <c r="R1474" s="2">
        <v>0.7691</v>
      </c>
      <c r="S1474" s="2">
        <v>0.497455</v>
      </c>
      <c r="T1474" s="2">
        <v>0.6084550000000063</v>
      </c>
    </row>
    <row r="1475" spans="12:20" ht="12.75">
      <c r="L1475" s="2">
        <v>187.400000000005</v>
      </c>
      <c r="N1475" s="2">
        <v>0.6083250000000063</v>
      </c>
      <c r="O1475" s="2">
        <v>0.4598899999999999</v>
      </c>
      <c r="P1475" s="132">
        <v>0.44755000000001266</v>
      </c>
      <c r="Q1475" s="2">
        <v>0.5349</v>
      </c>
      <c r="R1475" s="2">
        <v>0.7691</v>
      </c>
      <c r="S1475" s="2">
        <v>0.497395</v>
      </c>
      <c r="T1475" s="2">
        <v>0.6083250000000063</v>
      </c>
    </row>
    <row r="1476" spans="12:20" ht="12.75">
      <c r="L1476" s="2">
        <v>187.500000000005</v>
      </c>
      <c r="N1476" s="2">
        <v>0.6081950000000064</v>
      </c>
      <c r="O1476" s="2">
        <v>0.45977</v>
      </c>
      <c r="P1476" s="132">
        <v>0.44729000000001273</v>
      </c>
      <c r="Q1476" s="2">
        <v>0.5349</v>
      </c>
      <c r="R1476" s="2">
        <v>0.7691</v>
      </c>
      <c r="S1476" s="2">
        <v>0.497335</v>
      </c>
      <c r="T1476" s="2">
        <v>0.6081950000000064</v>
      </c>
    </row>
    <row r="1477" spans="12:20" ht="12.75">
      <c r="L1477" s="2">
        <v>187.600000000005</v>
      </c>
      <c r="N1477" s="2">
        <v>0.6080650000000064</v>
      </c>
      <c r="O1477" s="2">
        <v>0.45975</v>
      </c>
      <c r="P1477" s="132">
        <v>0.4470300000000128</v>
      </c>
      <c r="Q1477" s="2">
        <v>0.5348</v>
      </c>
      <c r="R1477" s="2">
        <v>0.7691</v>
      </c>
      <c r="S1477" s="2">
        <v>0.497275</v>
      </c>
      <c r="T1477" s="2">
        <v>0.6080650000000064</v>
      </c>
    </row>
    <row r="1478" spans="12:20" ht="12.75">
      <c r="L1478" s="2">
        <v>187.700000000005</v>
      </c>
      <c r="N1478" s="2">
        <v>0.6079350000000064</v>
      </c>
      <c r="O1478" s="2">
        <v>0.45963</v>
      </c>
      <c r="P1478" s="132">
        <v>0.4467700000000129</v>
      </c>
      <c r="Q1478" s="2">
        <v>0.5348</v>
      </c>
      <c r="R1478" s="2">
        <v>0.7691</v>
      </c>
      <c r="S1478" s="2">
        <v>0.497215</v>
      </c>
      <c r="T1478" s="2">
        <v>0.6079350000000064</v>
      </c>
    </row>
    <row r="1479" spans="12:20" ht="12.75">
      <c r="L1479" s="2">
        <v>187.800000000005</v>
      </c>
      <c r="N1479" s="2">
        <v>0.6078050000000065</v>
      </c>
      <c r="O1479" s="2">
        <v>0.4596100000000001</v>
      </c>
      <c r="P1479" s="132">
        <v>0.44651000000001295</v>
      </c>
      <c r="Q1479" s="2">
        <v>0.5347</v>
      </c>
      <c r="R1479" s="2">
        <v>0.7691</v>
      </c>
      <c r="S1479" s="2">
        <v>0.497155</v>
      </c>
      <c r="T1479" s="2">
        <v>0.6078050000000065</v>
      </c>
    </row>
    <row r="1480" spans="12:20" ht="12.75">
      <c r="L1480" s="2">
        <v>187.900000000005</v>
      </c>
      <c r="N1480" s="2">
        <v>0.6076750000000065</v>
      </c>
      <c r="O1480" s="2">
        <v>0.45949000000000007</v>
      </c>
      <c r="P1480" s="132">
        <v>0.446250000000013</v>
      </c>
      <c r="Q1480" s="2">
        <v>0.5347</v>
      </c>
      <c r="R1480" s="2">
        <v>0.7691</v>
      </c>
      <c r="S1480" s="2">
        <v>0.497095</v>
      </c>
      <c r="T1480" s="2">
        <v>0.6076750000000065</v>
      </c>
    </row>
    <row r="1481" spans="12:20" ht="12.75">
      <c r="L1481" s="2">
        <v>188.000000000005</v>
      </c>
      <c r="N1481" s="2">
        <v>0.6075450000000066</v>
      </c>
      <c r="O1481" s="2">
        <v>0.45937000000000006</v>
      </c>
      <c r="P1481" s="132">
        <v>0.4459900000000131</v>
      </c>
      <c r="Q1481" s="2">
        <v>0.5347</v>
      </c>
      <c r="R1481" s="2">
        <v>0.7691</v>
      </c>
      <c r="S1481" s="2">
        <v>0.497035</v>
      </c>
      <c r="T1481" s="2">
        <v>0.6075450000000066</v>
      </c>
    </row>
    <row r="1482" spans="12:20" ht="12.75">
      <c r="L1482" s="2">
        <v>188.100000000005</v>
      </c>
      <c r="N1482" s="2">
        <v>0.6074150000000066</v>
      </c>
      <c r="O1482" s="2">
        <v>0.45935000000000004</v>
      </c>
      <c r="P1482" s="132">
        <v>0.44573000000001317</v>
      </c>
      <c r="Q1482" s="2">
        <v>0.5346</v>
      </c>
      <c r="R1482" s="2">
        <v>0.7691</v>
      </c>
      <c r="S1482" s="2">
        <v>0.496975</v>
      </c>
      <c r="T1482" s="2">
        <v>0.6074150000000066</v>
      </c>
    </row>
    <row r="1483" spans="12:20" ht="12.75">
      <c r="L1483" s="2">
        <v>188.200000000005</v>
      </c>
      <c r="N1483" s="2">
        <v>0.6072850000000066</v>
      </c>
      <c r="O1483" s="2">
        <v>0.45923</v>
      </c>
      <c r="P1483" s="132">
        <v>0.44547000000001324</v>
      </c>
      <c r="Q1483" s="2">
        <v>0.5346</v>
      </c>
      <c r="R1483" s="2">
        <v>0.7691</v>
      </c>
      <c r="S1483" s="2">
        <v>0.496915</v>
      </c>
      <c r="T1483" s="2">
        <v>0.6072850000000066</v>
      </c>
    </row>
    <row r="1484" spans="12:20" ht="12.75">
      <c r="L1484" s="2">
        <v>188.300000000005</v>
      </c>
      <c r="N1484" s="2">
        <v>0.6071550000000067</v>
      </c>
      <c r="O1484" s="2">
        <v>0.45921</v>
      </c>
      <c r="P1484" s="132">
        <v>0.4452100000000133</v>
      </c>
      <c r="Q1484" s="2">
        <v>0.5345</v>
      </c>
      <c r="R1484" s="2">
        <v>0.7691</v>
      </c>
      <c r="S1484" s="2">
        <v>0.496855</v>
      </c>
      <c r="T1484" s="2">
        <v>0.6071550000000067</v>
      </c>
    </row>
    <row r="1485" spans="12:20" ht="12.75">
      <c r="L1485" s="2">
        <v>188.400000000005</v>
      </c>
      <c r="N1485" s="2">
        <v>0.6070250000000067</v>
      </c>
      <c r="O1485" s="2">
        <v>0.45909</v>
      </c>
      <c r="P1485" s="132">
        <v>0.4449500000000134</v>
      </c>
      <c r="Q1485" s="2">
        <v>0.5345</v>
      </c>
      <c r="R1485" s="2">
        <v>0.7691</v>
      </c>
      <c r="S1485" s="2">
        <v>0.496795</v>
      </c>
      <c r="T1485" s="2">
        <v>0.6070250000000067</v>
      </c>
    </row>
    <row r="1486" spans="12:20" ht="12.75">
      <c r="L1486" s="2">
        <v>188.500000000005</v>
      </c>
      <c r="N1486" s="2">
        <v>0.6068950000000067</v>
      </c>
      <c r="O1486" s="2">
        <v>0.45897</v>
      </c>
      <c r="P1486" s="132">
        <v>0.44469000000001346</v>
      </c>
      <c r="Q1486" s="2">
        <v>0.5345</v>
      </c>
      <c r="R1486" s="2">
        <v>0.7691</v>
      </c>
      <c r="S1486" s="2">
        <v>0.496735</v>
      </c>
      <c r="T1486" s="2">
        <v>0.6068950000000067</v>
      </c>
    </row>
    <row r="1487" spans="12:20" ht="12.75">
      <c r="L1487" s="2">
        <v>188.600000000005</v>
      </c>
      <c r="N1487" s="2">
        <v>0.6067650000000068</v>
      </c>
      <c r="O1487" s="2">
        <v>0.45894999999999997</v>
      </c>
      <c r="P1487" s="132">
        <v>0.44443000000001354</v>
      </c>
      <c r="Q1487" s="2">
        <v>0.5344</v>
      </c>
      <c r="R1487" s="2">
        <v>0.7691</v>
      </c>
      <c r="S1487" s="2">
        <v>0.496675</v>
      </c>
      <c r="T1487" s="2">
        <v>0.6067650000000068</v>
      </c>
    </row>
    <row r="1488" spans="12:20" ht="12.75">
      <c r="L1488" s="2">
        <v>188.700000000005</v>
      </c>
      <c r="N1488" s="2">
        <v>0.6066350000000068</v>
      </c>
      <c r="O1488" s="2">
        <v>0.45882999999999996</v>
      </c>
      <c r="P1488" s="132">
        <v>0.4441700000000136</v>
      </c>
      <c r="Q1488" s="2">
        <v>0.5344</v>
      </c>
      <c r="R1488" s="2">
        <v>0.7691</v>
      </c>
      <c r="S1488" s="2">
        <v>0.496615</v>
      </c>
      <c r="T1488" s="2">
        <v>0.6066350000000068</v>
      </c>
    </row>
    <row r="1489" spans="12:20" ht="12.75">
      <c r="L1489" s="2">
        <v>188.800000000005</v>
      </c>
      <c r="N1489" s="2">
        <v>0.6065050000000068</v>
      </c>
      <c r="O1489" s="2">
        <v>0.45871000000000006</v>
      </c>
      <c r="P1489" s="132">
        <v>0.4439100000000137</v>
      </c>
      <c r="Q1489" s="2">
        <v>0.5344</v>
      </c>
      <c r="R1489" s="2">
        <v>0.7691</v>
      </c>
      <c r="S1489" s="2">
        <v>0.496555</v>
      </c>
      <c r="T1489" s="2">
        <v>0.6065050000000068</v>
      </c>
    </row>
    <row r="1490" spans="12:20" ht="12.75">
      <c r="L1490" s="2">
        <v>188.900000000005</v>
      </c>
      <c r="N1490" s="2">
        <v>0.6063750000000069</v>
      </c>
      <c r="O1490" s="2">
        <v>0.45869000000000004</v>
      </c>
      <c r="P1490" s="132">
        <v>0.44365000000001376</v>
      </c>
      <c r="Q1490" s="2">
        <v>0.5343</v>
      </c>
      <c r="R1490" s="2">
        <v>0.7691</v>
      </c>
      <c r="S1490" s="2">
        <v>0.496495</v>
      </c>
      <c r="T1490" s="2">
        <v>0.6063750000000069</v>
      </c>
    </row>
    <row r="1491" spans="12:20" ht="12.75">
      <c r="L1491" s="2">
        <v>189.000000000005</v>
      </c>
      <c r="N1491" s="2">
        <v>0.6062450000000069</v>
      </c>
      <c r="O1491" s="2">
        <v>0.45853</v>
      </c>
      <c r="P1491" s="132">
        <v>0.44339000000001383</v>
      </c>
      <c r="Q1491" s="2">
        <v>0.5343</v>
      </c>
      <c r="R1491" s="2">
        <v>0.7691</v>
      </c>
      <c r="S1491" s="2">
        <v>0.496415</v>
      </c>
      <c r="T1491" s="2">
        <v>0.6062450000000069</v>
      </c>
    </row>
    <row r="1492" spans="12:20" ht="12.75">
      <c r="L1492" s="2">
        <v>189.100000000005</v>
      </c>
      <c r="N1492" s="2">
        <v>0.606115000000007</v>
      </c>
      <c r="O1492" s="2">
        <v>0.45851</v>
      </c>
      <c r="P1492" s="132">
        <v>0.4431300000000139</v>
      </c>
      <c r="Q1492" s="2">
        <v>0.5342</v>
      </c>
      <c r="R1492" s="2">
        <v>0.7691</v>
      </c>
      <c r="S1492" s="2">
        <v>0.496355</v>
      </c>
      <c r="T1492" s="2">
        <v>0.606115000000007</v>
      </c>
    </row>
    <row r="1493" spans="12:20" ht="12.75">
      <c r="L1493" s="2">
        <v>189.200000000005</v>
      </c>
      <c r="N1493" s="2">
        <v>0.605985000000007</v>
      </c>
      <c r="O1493" s="2">
        <v>0.45838999999999996</v>
      </c>
      <c r="P1493" s="132">
        <v>0.442870000000014</v>
      </c>
      <c r="Q1493" s="2">
        <v>0.5342</v>
      </c>
      <c r="R1493" s="2">
        <v>0.7691</v>
      </c>
      <c r="S1493" s="2">
        <v>0.496295</v>
      </c>
      <c r="T1493" s="2">
        <v>0.605985000000007</v>
      </c>
    </row>
    <row r="1494" spans="12:20" ht="12.75">
      <c r="L1494" s="2">
        <v>189.300000000005</v>
      </c>
      <c r="N1494" s="2">
        <v>0.605855000000007</v>
      </c>
      <c r="O1494" s="2">
        <v>0.45826999999999996</v>
      </c>
      <c r="P1494" s="132">
        <v>0.44261000000001405</v>
      </c>
      <c r="Q1494" s="2">
        <v>0.5342</v>
      </c>
      <c r="R1494" s="2">
        <v>0.7691</v>
      </c>
      <c r="S1494" s="2">
        <v>0.496235</v>
      </c>
      <c r="T1494" s="2">
        <v>0.605855000000007</v>
      </c>
    </row>
    <row r="1495" spans="12:20" ht="12.75">
      <c r="L1495" s="2">
        <v>189.400000000005</v>
      </c>
      <c r="N1495" s="2">
        <v>0.6057250000000071</v>
      </c>
      <c r="O1495" s="2">
        <v>0.45824999999999994</v>
      </c>
      <c r="P1495" s="132">
        <v>0.4423500000000141</v>
      </c>
      <c r="Q1495" s="2">
        <v>0.5341</v>
      </c>
      <c r="R1495" s="2">
        <v>0.7691</v>
      </c>
      <c r="S1495" s="2">
        <v>0.496175</v>
      </c>
      <c r="T1495" s="2">
        <v>0.6057250000000071</v>
      </c>
    </row>
    <row r="1496" spans="12:20" ht="12.75">
      <c r="L1496" s="2">
        <v>189.500000000005</v>
      </c>
      <c r="N1496" s="2">
        <v>0.6055950000000071</v>
      </c>
      <c r="O1496" s="2">
        <v>0.4581299999999999</v>
      </c>
      <c r="P1496" s="132">
        <v>0.4420900000000142</v>
      </c>
      <c r="Q1496" s="2">
        <v>0.5341</v>
      </c>
      <c r="R1496" s="2">
        <v>0.7691</v>
      </c>
      <c r="S1496" s="2">
        <v>0.496115</v>
      </c>
      <c r="T1496" s="2">
        <v>0.6055950000000071</v>
      </c>
    </row>
    <row r="1497" spans="12:20" ht="12.75">
      <c r="L1497" s="2">
        <v>189.600000000005</v>
      </c>
      <c r="N1497" s="2">
        <v>0.6054650000000071</v>
      </c>
      <c r="O1497" s="2">
        <v>0.45801000000000003</v>
      </c>
      <c r="P1497" s="132">
        <v>0.44183000000001427</v>
      </c>
      <c r="Q1497" s="2">
        <v>0.5341</v>
      </c>
      <c r="R1497" s="2">
        <v>0.7691</v>
      </c>
      <c r="S1497" s="2">
        <v>0.496055</v>
      </c>
      <c r="T1497" s="2">
        <v>0.6054650000000071</v>
      </c>
    </row>
    <row r="1498" spans="12:20" ht="12.75">
      <c r="L1498" s="2">
        <v>189.700000000006</v>
      </c>
      <c r="N1498" s="2">
        <v>0.6053350000000072</v>
      </c>
      <c r="O1498" s="2">
        <v>0.45799</v>
      </c>
      <c r="P1498" s="132">
        <v>0.44157000000001434</v>
      </c>
      <c r="Q1498" s="2">
        <v>0.534</v>
      </c>
      <c r="R1498" s="2">
        <v>0.7691</v>
      </c>
      <c r="S1498" s="2">
        <v>0.495995</v>
      </c>
      <c r="T1498" s="2">
        <v>0.6053350000000072</v>
      </c>
    </row>
    <row r="1499" spans="12:20" ht="12.75">
      <c r="L1499" s="2">
        <v>189.800000000005</v>
      </c>
      <c r="N1499" s="2">
        <v>0.6052050000000072</v>
      </c>
      <c r="O1499" s="2">
        <v>0.45787</v>
      </c>
      <c r="P1499" s="132">
        <v>0.4413100000000144</v>
      </c>
      <c r="Q1499" s="2">
        <v>0.534</v>
      </c>
      <c r="R1499" s="2">
        <v>0.7691</v>
      </c>
      <c r="S1499" s="2">
        <v>0.495935</v>
      </c>
      <c r="T1499" s="2">
        <v>0.6052050000000072</v>
      </c>
    </row>
    <row r="1500" spans="12:20" ht="12.75">
      <c r="L1500" s="2">
        <v>189.900000000005</v>
      </c>
      <c r="N1500" s="2">
        <v>0.6050750000000072</v>
      </c>
      <c r="O1500" s="2">
        <v>0.45775</v>
      </c>
      <c r="P1500" s="132">
        <v>0.4410500000000145</v>
      </c>
      <c r="Q1500" s="2">
        <v>0.534</v>
      </c>
      <c r="R1500" s="2">
        <v>0.7691</v>
      </c>
      <c r="S1500" s="2">
        <v>0.495875</v>
      </c>
      <c r="T1500" s="2">
        <v>0.6050750000000072</v>
      </c>
    </row>
    <row r="1501" spans="12:20" ht="12.75">
      <c r="L1501" s="2">
        <v>190.000000000005</v>
      </c>
      <c r="N1501" s="2">
        <v>0.6049450000000073</v>
      </c>
      <c r="O1501" s="2">
        <v>0.45772999999999997</v>
      </c>
      <c r="P1501" s="132">
        <v>0.44079000000001456</v>
      </c>
      <c r="Q1501" s="2">
        <v>0.5339</v>
      </c>
      <c r="R1501" s="2">
        <v>0.7691</v>
      </c>
      <c r="S1501" s="2">
        <v>0.495815</v>
      </c>
      <c r="T1501" s="2">
        <v>0.6049450000000073</v>
      </c>
    </row>
    <row r="1502" spans="12:20" ht="12.75">
      <c r="L1502" s="2">
        <v>190.100000000005</v>
      </c>
      <c r="N1502" s="2">
        <v>0.6048150000000073</v>
      </c>
      <c r="O1502" s="2">
        <v>0.45760999999999996</v>
      </c>
      <c r="P1502" s="132">
        <v>0.44053000000001463</v>
      </c>
      <c r="Q1502" s="2">
        <v>0.5339</v>
      </c>
      <c r="R1502" s="2">
        <v>0.7691</v>
      </c>
      <c r="S1502" s="2">
        <v>0.495755</v>
      </c>
      <c r="T1502" s="2">
        <v>0.6048150000000073</v>
      </c>
    </row>
    <row r="1503" spans="12:20" ht="12.75">
      <c r="L1503" s="2">
        <v>190.200000000006</v>
      </c>
      <c r="N1503" s="2">
        <v>0.6046850000000074</v>
      </c>
      <c r="O1503" s="2">
        <v>0.45758999999999994</v>
      </c>
      <c r="P1503" s="132">
        <v>0.4402700000000147</v>
      </c>
      <c r="Q1503" s="2">
        <v>0.5338</v>
      </c>
      <c r="R1503" s="2">
        <v>0.7691</v>
      </c>
      <c r="S1503" s="2">
        <v>0.495695</v>
      </c>
      <c r="T1503" s="2">
        <v>0.6046850000000074</v>
      </c>
    </row>
    <row r="1504" spans="12:20" ht="12.75">
      <c r="L1504" s="2">
        <v>190.300000000006</v>
      </c>
      <c r="N1504" s="2">
        <v>0.6045550000000074</v>
      </c>
      <c r="O1504" s="2">
        <v>0.45746999999999993</v>
      </c>
      <c r="P1504" s="132">
        <v>0.4400100000000148</v>
      </c>
      <c r="Q1504" s="2">
        <v>0.5338</v>
      </c>
      <c r="R1504" s="2">
        <v>0.7691</v>
      </c>
      <c r="S1504" s="2">
        <v>0.495635</v>
      </c>
      <c r="T1504" s="2">
        <v>0.6045550000000074</v>
      </c>
    </row>
    <row r="1505" spans="12:20" ht="12.75">
      <c r="L1505" s="2">
        <v>190.400000000006</v>
      </c>
      <c r="N1505" s="2">
        <v>0.6044250000000074</v>
      </c>
      <c r="O1505" s="2">
        <v>0.4573499999999999</v>
      </c>
      <c r="P1505" s="132">
        <v>0.43975000000001485</v>
      </c>
      <c r="Q1505" s="2">
        <v>0.5338</v>
      </c>
      <c r="R1505" s="2">
        <v>0.7691</v>
      </c>
      <c r="S1505" s="2">
        <v>0.495575</v>
      </c>
      <c r="T1505" s="2">
        <v>0.6044250000000074</v>
      </c>
    </row>
    <row r="1506" spans="12:20" ht="12.75">
      <c r="L1506" s="2">
        <v>190.500000000006</v>
      </c>
      <c r="N1506" s="2">
        <v>0.6042950000000075</v>
      </c>
      <c r="O1506" s="2">
        <v>0.45733</v>
      </c>
      <c r="P1506" s="132">
        <v>0.4394900000000149</v>
      </c>
      <c r="Q1506" s="2">
        <v>0.5337</v>
      </c>
      <c r="R1506" s="2">
        <v>0.7691</v>
      </c>
      <c r="S1506" s="2">
        <v>0.495515</v>
      </c>
      <c r="T1506" s="2">
        <v>0.6042950000000075</v>
      </c>
    </row>
    <row r="1507" spans="12:20" ht="12.75">
      <c r="L1507" s="2">
        <v>190.600000000006</v>
      </c>
      <c r="N1507" s="2">
        <v>0.6041650000000075</v>
      </c>
      <c r="O1507" s="2">
        <v>0.45721</v>
      </c>
      <c r="P1507" s="132">
        <v>0.439230000000015</v>
      </c>
      <c r="Q1507" s="2">
        <v>0.5337</v>
      </c>
      <c r="R1507" s="2">
        <v>0.7691</v>
      </c>
      <c r="S1507" s="2">
        <v>0.495455</v>
      </c>
      <c r="T1507" s="2">
        <v>0.6041650000000075</v>
      </c>
    </row>
    <row r="1508" spans="12:20" ht="12.75">
      <c r="L1508" s="2">
        <v>190.700000000006</v>
      </c>
      <c r="N1508" s="2">
        <v>0.6040350000000075</v>
      </c>
      <c r="O1508" s="2">
        <v>0.45709</v>
      </c>
      <c r="P1508" s="132">
        <v>0.43897000000001507</v>
      </c>
      <c r="Q1508" s="2">
        <v>0.5337</v>
      </c>
      <c r="R1508" s="2">
        <v>0.7691</v>
      </c>
      <c r="S1508" s="2">
        <v>0.495395</v>
      </c>
      <c r="T1508" s="2">
        <v>0.6040350000000075</v>
      </c>
    </row>
    <row r="1509" spans="12:20" ht="12.75">
      <c r="L1509" s="2">
        <v>190.800000000006</v>
      </c>
      <c r="N1509" s="2">
        <v>0.6039050000000076</v>
      </c>
      <c r="O1509" s="2">
        <v>0.4570700000000001</v>
      </c>
      <c r="P1509" s="132">
        <v>0.43871000000001514</v>
      </c>
      <c r="Q1509" s="2">
        <v>0.5336</v>
      </c>
      <c r="R1509" s="2">
        <v>0.7691</v>
      </c>
      <c r="S1509" s="2">
        <v>0.495335</v>
      </c>
      <c r="T1509" s="2">
        <v>0.6039050000000076</v>
      </c>
    </row>
    <row r="1510" spans="12:20" ht="12.75">
      <c r="L1510" s="2">
        <v>190.900000000006</v>
      </c>
      <c r="N1510" s="2">
        <v>0.6037750000000076</v>
      </c>
      <c r="O1510" s="2">
        <v>0.4569500000000001</v>
      </c>
      <c r="P1510" s="132">
        <v>0.4384500000000152</v>
      </c>
      <c r="Q1510" s="2">
        <v>0.5336</v>
      </c>
      <c r="R1510" s="2">
        <v>0.7691</v>
      </c>
      <c r="S1510" s="2">
        <v>0.495275</v>
      </c>
      <c r="T1510" s="2">
        <v>0.6037750000000076</v>
      </c>
    </row>
    <row r="1511" spans="12:20" ht="12.75">
      <c r="L1511" s="2">
        <v>191.000000000006</v>
      </c>
      <c r="N1511" s="2">
        <v>0.6036450000000076</v>
      </c>
      <c r="O1511" s="2">
        <v>0.45683000000000007</v>
      </c>
      <c r="P1511" s="132">
        <v>0.4381900000000153</v>
      </c>
      <c r="Q1511" s="2">
        <v>0.5336</v>
      </c>
      <c r="R1511" s="2">
        <v>0.7691</v>
      </c>
      <c r="S1511" s="2">
        <v>0.495215</v>
      </c>
      <c r="T1511" s="2">
        <v>0.6036450000000076</v>
      </c>
    </row>
    <row r="1512" spans="12:20" ht="12.75">
      <c r="L1512" s="2">
        <v>191.100000000006</v>
      </c>
      <c r="N1512" s="2">
        <v>0.6035150000000077</v>
      </c>
      <c r="O1512" s="2">
        <v>0.45681000000000005</v>
      </c>
      <c r="P1512" s="132">
        <v>0.43793000000001536</v>
      </c>
      <c r="Q1512" s="2">
        <v>0.5335</v>
      </c>
      <c r="R1512" s="2">
        <v>0.7691</v>
      </c>
      <c r="S1512" s="2">
        <v>0.495155</v>
      </c>
      <c r="T1512" s="2">
        <v>0.6035150000000077</v>
      </c>
    </row>
    <row r="1513" spans="12:20" ht="12.75">
      <c r="L1513" s="2">
        <v>191.200000000006</v>
      </c>
      <c r="N1513" s="2">
        <v>0.6033850000000077</v>
      </c>
      <c r="O1513" s="2">
        <v>0.45669000000000004</v>
      </c>
      <c r="P1513" s="132">
        <v>0.43767000000001544</v>
      </c>
      <c r="Q1513" s="2">
        <v>0.5335</v>
      </c>
      <c r="R1513" s="2">
        <v>0.7691</v>
      </c>
      <c r="S1513" s="2">
        <v>0.495095</v>
      </c>
      <c r="T1513" s="2">
        <v>0.6033850000000077</v>
      </c>
    </row>
    <row r="1514" spans="12:20" ht="12.75">
      <c r="L1514" s="2">
        <v>191.300000000006</v>
      </c>
      <c r="N1514" s="2">
        <v>0.6032550000000078</v>
      </c>
      <c r="O1514" s="2">
        <v>0.45657000000000003</v>
      </c>
      <c r="P1514" s="132">
        <v>0.4374100000000155</v>
      </c>
      <c r="Q1514" s="2">
        <v>0.5335</v>
      </c>
      <c r="R1514" s="2">
        <v>0.7691</v>
      </c>
      <c r="S1514" s="2">
        <v>0.495035</v>
      </c>
      <c r="T1514" s="2">
        <v>0.6032550000000078</v>
      </c>
    </row>
    <row r="1515" spans="12:20" ht="12.75">
      <c r="L1515" s="2">
        <v>191.400000000006</v>
      </c>
      <c r="N1515" s="2">
        <v>0.6031250000000078</v>
      </c>
      <c r="O1515" s="2">
        <v>0.45655</v>
      </c>
      <c r="P1515" s="132">
        <v>0.4371500000000156</v>
      </c>
      <c r="Q1515" s="2">
        <v>0.5334</v>
      </c>
      <c r="R1515" s="2">
        <v>0.7691</v>
      </c>
      <c r="S1515" s="2">
        <v>0.494975</v>
      </c>
      <c r="T1515" s="2">
        <v>0.6031250000000078</v>
      </c>
    </row>
    <row r="1516" spans="12:20" ht="12.75">
      <c r="L1516" s="2">
        <v>191.500000000006</v>
      </c>
      <c r="N1516" s="2">
        <v>0.6029950000000078</v>
      </c>
      <c r="O1516" s="2">
        <v>0.45643</v>
      </c>
      <c r="P1516" s="132">
        <v>0.43689000000001565</v>
      </c>
      <c r="Q1516" s="2">
        <v>0.5334</v>
      </c>
      <c r="R1516" s="2">
        <v>0.7691</v>
      </c>
      <c r="S1516" s="2">
        <v>0.494915</v>
      </c>
      <c r="T1516" s="2">
        <v>0.6029950000000078</v>
      </c>
    </row>
    <row r="1517" spans="12:20" ht="12.75">
      <c r="L1517" s="2">
        <v>191.600000000006</v>
      </c>
      <c r="N1517" s="2">
        <v>0.6028650000000079</v>
      </c>
      <c r="O1517" s="2">
        <v>0.45631</v>
      </c>
      <c r="P1517" s="132">
        <v>0.43663000000001573</v>
      </c>
      <c r="Q1517" s="2">
        <v>0.5334</v>
      </c>
      <c r="R1517" s="2">
        <v>0.7691</v>
      </c>
      <c r="S1517" s="2">
        <v>0.494855</v>
      </c>
      <c r="T1517" s="2">
        <v>0.6028650000000079</v>
      </c>
    </row>
    <row r="1518" spans="12:20" ht="12.75">
      <c r="L1518" s="2">
        <v>191.700000000006</v>
      </c>
      <c r="N1518" s="2">
        <v>0.6027350000000079</v>
      </c>
      <c r="O1518" s="2">
        <v>0.45629</v>
      </c>
      <c r="P1518" s="132">
        <v>0.4363700000000158</v>
      </c>
      <c r="Q1518" s="2">
        <v>0.5333</v>
      </c>
      <c r="R1518" s="2">
        <v>0.7691</v>
      </c>
      <c r="S1518" s="2">
        <v>0.494795</v>
      </c>
      <c r="T1518" s="2">
        <v>0.6027350000000079</v>
      </c>
    </row>
    <row r="1519" spans="12:20" ht="12.75">
      <c r="L1519" s="2">
        <v>191.800000000006</v>
      </c>
      <c r="N1519" s="2">
        <v>0.6026050000000079</v>
      </c>
      <c r="O1519" s="2">
        <v>0.45616999999999996</v>
      </c>
      <c r="P1519" s="132">
        <v>0.4361100000000159</v>
      </c>
      <c r="Q1519" s="2">
        <v>0.5333</v>
      </c>
      <c r="R1519" s="2">
        <v>0.7691</v>
      </c>
      <c r="S1519" s="2">
        <v>0.494735</v>
      </c>
      <c r="T1519" s="2">
        <v>0.6026050000000079</v>
      </c>
    </row>
    <row r="1520" spans="12:20" ht="12.75">
      <c r="L1520" s="2">
        <v>191.900000000006</v>
      </c>
      <c r="N1520" s="2">
        <v>0.602475000000008</v>
      </c>
      <c r="O1520" s="2">
        <v>0.45604999999999996</v>
      </c>
      <c r="P1520" s="132">
        <v>0.43585000000001595</v>
      </c>
      <c r="Q1520" s="2">
        <v>0.5333</v>
      </c>
      <c r="R1520" s="2">
        <v>0.7691</v>
      </c>
      <c r="S1520" s="2">
        <v>0.494675</v>
      </c>
      <c r="T1520" s="2">
        <v>0.602475000000008</v>
      </c>
    </row>
    <row r="1521" spans="12:20" ht="12.75">
      <c r="L1521" s="2">
        <v>192.000000000006</v>
      </c>
      <c r="N1521" s="2">
        <v>0.602345000000008</v>
      </c>
      <c r="O1521" s="2">
        <v>0.45603000000000005</v>
      </c>
      <c r="P1521" s="132">
        <v>0.435590000000016</v>
      </c>
      <c r="Q1521" s="2">
        <v>0.5332</v>
      </c>
      <c r="R1521" s="2">
        <v>0.7691</v>
      </c>
      <c r="S1521" s="2">
        <v>0.494615</v>
      </c>
      <c r="T1521" s="2">
        <v>0.602345000000008</v>
      </c>
    </row>
    <row r="1522" spans="12:20" ht="12.75">
      <c r="L1522" s="2">
        <v>192.100000000006</v>
      </c>
      <c r="N1522" s="2">
        <v>0.602215000000008</v>
      </c>
      <c r="O1522" s="2">
        <v>0.45591000000000004</v>
      </c>
      <c r="P1522" s="132">
        <v>0.4353300000000161</v>
      </c>
      <c r="Q1522" s="2">
        <v>0.5332</v>
      </c>
      <c r="R1522" s="2">
        <v>0.7691</v>
      </c>
      <c r="S1522" s="2">
        <v>0.494555</v>
      </c>
      <c r="T1522" s="2">
        <v>0.602215000000008</v>
      </c>
    </row>
    <row r="1523" spans="12:20" ht="12.75">
      <c r="L1523" s="2">
        <v>192.200000000006</v>
      </c>
      <c r="N1523" s="2">
        <v>0.6020850000000081</v>
      </c>
      <c r="O1523" s="2">
        <v>0.45579000000000003</v>
      </c>
      <c r="P1523" s="132">
        <v>0.43507000000001617</v>
      </c>
      <c r="Q1523" s="2">
        <v>0.5332</v>
      </c>
      <c r="R1523" s="2">
        <v>0.7691</v>
      </c>
      <c r="S1523" s="2">
        <v>0.494495</v>
      </c>
      <c r="T1523" s="2">
        <v>0.6020850000000081</v>
      </c>
    </row>
    <row r="1524" spans="12:20" ht="12.75">
      <c r="L1524" s="2">
        <v>192.300000000006</v>
      </c>
      <c r="N1524" s="2">
        <v>0.6019550000000081</v>
      </c>
      <c r="O1524" s="2">
        <v>0.45563</v>
      </c>
      <c r="P1524" s="132">
        <v>0.43481000000001624</v>
      </c>
      <c r="Q1524" s="2">
        <v>0.5332</v>
      </c>
      <c r="R1524" s="2">
        <v>0.7691</v>
      </c>
      <c r="S1524" s="2">
        <v>0.494415</v>
      </c>
      <c r="T1524" s="2">
        <v>0.6019550000000081</v>
      </c>
    </row>
    <row r="1525" spans="12:20" ht="12.75">
      <c r="L1525" s="2">
        <v>192.400000000006</v>
      </c>
      <c r="N1525" s="2">
        <v>0.6018250000000082</v>
      </c>
      <c r="O1525" s="2">
        <v>0.45560999999999996</v>
      </c>
      <c r="P1525" s="132">
        <v>0.4345500000000163</v>
      </c>
      <c r="Q1525" s="2">
        <v>0.5331</v>
      </c>
      <c r="R1525" s="2">
        <v>0.7691</v>
      </c>
      <c r="S1525" s="2">
        <v>0.494355</v>
      </c>
      <c r="T1525" s="2">
        <v>0.6018250000000082</v>
      </c>
    </row>
    <row r="1526" spans="12:20" ht="12.75">
      <c r="L1526" s="2">
        <v>192.500000000006</v>
      </c>
      <c r="N1526" s="2">
        <v>0.6016950000000082</v>
      </c>
      <c r="O1526" s="2">
        <v>0.45548999999999995</v>
      </c>
      <c r="P1526" s="132">
        <v>0.4342900000000164</v>
      </c>
      <c r="Q1526" s="2">
        <v>0.5331</v>
      </c>
      <c r="R1526" s="2">
        <v>0.7691</v>
      </c>
      <c r="S1526" s="2">
        <v>0.494295</v>
      </c>
      <c r="T1526" s="2">
        <v>0.6016950000000082</v>
      </c>
    </row>
    <row r="1527" spans="12:20" ht="12.75">
      <c r="L1527" s="2">
        <v>192.600000000006</v>
      </c>
      <c r="N1527" s="2">
        <v>0.6015650000000082</v>
      </c>
      <c r="O1527" s="2">
        <v>0.45536999999999994</v>
      </c>
      <c r="P1527" s="132">
        <v>0.43403000000001646</v>
      </c>
      <c r="Q1527" s="2">
        <v>0.5331</v>
      </c>
      <c r="R1527" s="2">
        <v>0.7691</v>
      </c>
      <c r="S1527" s="2">
        <v>0.494235</v>
      </c>
      <c r="T1527" s="2">
        <v>0.6015650000000082</v>
      </c>
    </row>
    <row r="1528" spans="12:20" ht="12.75">
      <c r="L1528" s="2">
        <v>192.700000000006</v>
      </c>
      <c r="N1528" s="2">
        <v>0.6014350000000083</v>
      </c>
      <c r="O1528" s="2">
        <v>0.4553499999999999</v>
      </c>
      <c r="P1528" s="132">
        <v>0.43377000000001653</v>
      </c>
      <c r="Q1528" s="2">
        <v>0.533</v>
      </c>
      <c r="R1528" s="2">
        <v>0.7691</v>
      </c>
      <c r="S1528" s="2">
        <v>0.494175</v>
      </c>
      <c r="T1528" s="2">
        <v>0.6014350000000083</v>
      </c>
    </row>
    <row r="1529" spans="12:20" ht="12.75">
      <c r="L1529" s="2">
        <v>192.800000000006</v>
      </c>
      <c r="N1529" s="2">
        <v>0.6013050000000083</v>
      </c>
      <c r="O1529" s="2">
        <v>0.45523</v>
      </c>
      <c r="P1529" s="132">
        <v>0.4335100000000166</v>
      </c>
      <c r="Q1529" s="2">
        <v>0.533</v>
      </c>
      <c r="R1529" s="2">
        <v>0.7691</v>
      </c>
      <c r="S1529" s="2">
        <v>0.494115</v>
      </c>
      <c r="T1529" s="2">
        <v>0.6013050000000083</v>
      </c>
    </row>
    <row r="1530" spans="12:20" ht="12.75">
      <c r="L1530" s="2">
        <v>192.900000000006</v>
      </c>
      <c r="N1530" s="2">
        <v>0.6011750000000083</v>
      </c>
      <c r="O1530" s="2">
        <v>0.45511</v>
      </c>
      <c r="P1530" s="132">
        <v>0.4332500000000167</v>
      </c>
      <c r="Q1530" s="2">
        <v>0.533</v>
      </c>
      <c r="R1530" s="2">
        <v>0.7691</v>
      </c>
      <c r="S1530" s="2">
        <v>0.494055</v>
      </c>
      <c r="T1530" s="2">
        <v>0.6011750000000083</v>
      </c>
    </row>
    <row r="1531" spans="12:20" ht="12.75">
      <c r="L1531" s="2">
        <v>193.000000000006</v>
      </c>
      <c r="N1531" s="2">
        <v>0.6010450000000084</v>
      </c>
      <c r="O1531" s="2">
        <v>0.45509</v>
      </c>
      <c r="P1531" s="132">
        <v>0.43299000000001675</v>
      </c>
      <c r="Q1531" s="2">
        <v>0.5329</v>
      </c>
      <c r="R1531" s="2">
        <v>0.7691</v>
      </c>
      <c r="S1531" s="2">
        <v>0.493995</v>
      </c>
      <c r="T1531" s="2">
        <v>0.6010450000000084</v>
      </c>
    </row>
    <row r="1532" spans="12:20" ht="12.75">
      <c r="L1532" s="2">
        <v>193.100000000006</v>
      </c>
      <c r="N1532" s="2">
        <v>0.6009150000000084</v>
      </c>
      <c r="O1532" s="2">
        <v>0.45497</v>
      </c>
      <c r="P1532" s="132">
        <v>0.4327300000000168</v>
      </c>
      <c r="Q1532" s="2">
        <v>0.5329</v>
      </c>
      <c r="R1532" s="2">
        <v>0.7691</v>
      </c>
      <c r="S1532" s="2">
        <v>0.493935</v>
      </c>
      <c r="T1532" s="2">
        <v>0.6009150000000084</v>
      </c>
    </row>
    <row r="1533" spans="12:20" ht="12.75">
      <c r="L1533" s="2">
        <v>193.200000000006</v>
      </c>
      <c r="N1533" s="2">
        <v>0.6007850000000085</v>
      </c>
      <c r="O1533" s="2">
        <v>0.45485</v>
      </c>
      <c r="P1533" s="132">
        <v>0.4324700000000169</v>
      </c>
      <c r="Q1533" s="2">
        <v>0.5329</v>
      </c>
      <c r="R1533" s="2">
        <v>0.7691</v>
      </c>
      <c r="S1533" s="2">
        <v>0.493875</v>
      </c>
      <c r="T1533" s="2">
        <v>0.6007850000000085</v>
      </c>
    </row>
    <row r="1534" spans="12:20" ht="12.75">
      <c r="L1534" s="2">
        <v>193.300000000006</v>
      </c>
      <c r="N1534" s="2">
        <v>0.6006550000000085</v>
      </c>
      <c r="O1534" s="2">
        <v>0.45472999999999997</v>
      </c>
      <c r="P1534" s="132">
        <v>0.43221000000001697</v>
      </c>
      <c r="Q1534" s="2">
        <v>0.5329</v>
      </c>
      <c r="R1534" s="2">
        <v>0.7691</v>
      </c>
      <c r="S1534" s="2">
        <v>0.493815</v>
      </c>
      <c r="T1534" s="2">
        <v>0.6006550000000085</v>
      </c>
    </row>
    <row r="1535" spans="12:20" ht="12.75">
      <c r="L1535" s="2">
        <v>193.400000000006</v>
      </c>
      <c r="N1535" s="2">
        <v>0.6005250000000085</v>
      </c>
      <c r="O1535" s="2">
        <v>0.45470999999999995</v>
      </c>
      <c r="P1535" s="132">
        <v>0.43195000000001704</v>
      </c>
      <c r="Q1535" s="2">
        <v>0.5328</v>
      </c>
      <c r="R1535" s="2">
        <v>0.7691</v>
      </c>
      <c r="S1535" s="2">
        <v>0.493755</v>
      </c>
      <c r="T1535" s="2">
        <v>0.6005250000000085</v>
      </c>
    </row>
    <row r="1536" spans="12:20" ht="12.75">
      <c r="L1536" s="2">
        <v>193.500000000006</v>
      </c>
      <c r="N1536" s="2">
        <v>0.6003950000000086</v>
      </c>
      <c r="O1536" s="2">
        <v>0.45458999999999994</v>
      </c>
      <c r="P1536" s="132">
        <v>0.4316900000000171</v>
      </c>
      <c r="Q1536" s="2">
        <v>0.5328</v>
      </c>
      <c r="R1536" s="2">
        <v>0.7691</v>
      </c>
      <c r="S1536" s="2">
        <v>0.493695</v>
      </c>
      <c r="T1536" s="2">
        <v>0.6003950000000086</v>
      </c>
    </row>
    <row r="1537" spans="12:20" ht="12.75">
      <c r="L1537" s="2">
        <v>193.600000000006</v>
      </c>
      <c r="N1537" s="2">
        <v>0.6002650000000086</v>
      </c>
      <c r="O1537" s="2">
        <v>0.45446999999999993</v>
      </c>
      <c r="P1537" s="132">
        <v>0.4314300000000172</v>
      </c>
      <c r="Q1537" s="2">
        <v>0.5328</v>
      </c>
      <c r="R1537" s="2">
        <v>0.7691</v>
      </c>
      <c r="S1537" s="2">
        <v>0.493635</v>
      </c>
      <c r="T1537" s="2">
        <v>0.6002650000000086</v>
      </c>
    </row>
    <row r="1538" spans="12:20" ht="12.75">
      <c r="L1538" s="2">
        <v>193.700000000006</v>
      </c>
      <c r="N1538" s="2">
        <v>0.6001350000000086</v>
      </c>
      <c r="O1538" s="2">
        <v>0.45445</v>
      </c>
      <c r="P1538" s="132">
        <v>0.43117000000001726</v>
      </c>
      <c r="Q1538" s="2">
        <v>0.5327</v>
      </c>
      <c r="R1538" s="2">
        <v>0.7691</v>
      </c>
      <c r="S1538" s="2">
        <v>0.493575</v>
      </c>
      <c r="T1538" s="2">
        <v>0.6001350000000086</v>
      </c>
    </row>
    <row r="1539" spans="12:20" ht="12.75">
      <c r="L1539" s="2">
        <v>193.800000000006</v>
      </c>
      <c r="N1539" s="2">
        <v>0.6000050000000087</v>
      </c>
      <c r="O1539" s="2">
        <v>0.45433</v>
      </c>
      <c r="P1539" s="132">
        <v>0.43091000000001733</v>
      </c>
      <c r="Q1539" s="2">
        <v>0.5327</v>
      </c>
      <c r="R1539" s="2">
        <v>0.7691</v>
      </c>
      <c r="S1539" s="2">
        <v>0.493515</v>
      </c>
      <c r="T1539" s="2">
        <v>0.6000050000000087</v>
      </c>
    </row>
    <row r="1540" spans="12:20" ht="12.75">
      <c r="L1540" s="2">
        <v>193.900000000006</v>
      </c>
      <c r="N1540" s="2">
        <v>0.5998750000000087</v>
      </c>
      <c r="O1540" s="2">
        <v>0.45421</v>
      </c>
      <c r="P1540" s="132">
        <v>0.4306500000000174</v>
      </c>
      <c r="Q1540" s="2">
        <v>0.5327</v>
      </c>
      <c r="R1540" s="2">
        <v>0.7691</v>
      </c>
      <c r="S1540" s="2">
        <v>0.493455</v>
      </c>
      <c r="T1540" s="2">
        <v>0.5998750000000087</v>
      </c>
    </row>
    <row r="1541" spans="12:20" ht="12.75">
      <c r="L1541" s="2">
        <v>194.000000000006</v>
      </c>
      <c r="N1541" s="2">
        <v>0.5997450000000087</v>
      </c>
      <c r="O1541" s="2">
        <v>0.45409</v>
      </c>
      <c r="P1541" s="132">
        <v>0.4303900000000175</v>
      </c>
      <c r="Q1541" s="2">
        <v>0.5327</v>
      </c>
      <c r="R1541" s="2">
        <v>0.7691</v>
      </c>
      <c r="S1541" s="2">
        <v>0.493395</v>
      </c>
      <c r="T1541" s="2">
        <v>0.5997450000000087</v>
      </c>
    </row>
    <row r="1542" spans="12:20" ht="12.75">
      <c r="L1542" s="2">
        <v>194.100000000007</v>
      </c>
      <c r="N1542" s="2">
        <v>0.5996150000000088</v>
      </c>
      <c r="O1542" s="2">
        <v>0.4540700000000001</v>
      </c>
      <c r="P1542" s="132">
        <v>0.43013000000001755</v>
      </c>
      <c r="Q1542" s="2">
        <v>0.5326</v>
      </c>
      <c r="R1542" s="2">
        <v>0.7691</v>
      </c>
      <c r="S1542" s="2">
        <v>0.493335</v>
      </c>
      <c r="T1542" s="2">
        <v>0.5996150000000088</v>
      </c>
    </row>
    <row r="1543" spans="12:20" ht="12.75">
      <c r="L1543" s="2">
        <v>194.200000000006</v>
      </c>
      <c r="N1543" s="2">
        <v>0.5994850000000088</v>
      </c>
      <c r="O1543" s="2">
        <v>0.4539500000000001</v>
      </c>
      <c r="P1543" s="132">
        <v>0.4298700000000176</v>
      </c>
      <c r="Q1543" s="2">
        <v>0.5326</v>
      </c>
      <c r="R1543" s="2">
        <v>0.7691</v>
      </c>
      <c r="S1543" s="2">
        <v>0.493275</v>
      </c>
      <c r="T1543" s="2">
        <v>0.5994850000000088</v>
      </c>
    </row>
    <row r="1544" spans="12:20" ht="12.75">
      <c r="L1544" s="2">
        <v>194.300000000006</v>
      </c>
      <c r="N1544" s="2">
        <v>0.5993550000000089</v>
      </c>
      <c r="O1544" s="2">
        <v>0.45383000000000007</v>
      </c>
      <c r="P1544" s="132">
        <v>0.4296100000000177</v>
      </c>
      <c r="Q1544" s="2">
        <v>0.5326</v>
      </c>
      <c r="R1544" s="2">
        <v>0.7691</v>
      </c>
      <c r="S1544" s="2">
        <v>0.493215</v>
      </c>
      <c r="T1544" s="2">
        <v>0.5993550000000089</v>
      </c>
    </row>
    <row r="1545" spans="12:20" ht="12.75">
      <c r="L1545" s="2">
        <v>194.400000000006</v>
      </c>
      <c r="N1545" s="2">
        <v>0.5992250000000089</v>
      </c>
      <c r="O1545" s="2">
        <v>0.45371000000000006</v>
      </c>
      <c r="P1545" s="132">
        <v>0.4293500000000178</v>
      </c>
      <c r="Q1545" s="2">
        <v>0.5326</v>
      </c>
      <c r="R1545" s="2">
        <v>0.7691</v>
      </c>
      <c r="S1545" s="2">
        <v>0.493155</v>
      </c>
      <c r="T1545" s="2">
        <v>0.5992250000000089</v>
      </c>
    </row>
    <row r="1546" spans="12:20" ht="12.75">
      <c r="L1546" s="2">
        <v>194.500000000006</v>
      </c>
      <c r="N1546" s="2">
        <v>0.5990950000000089</v>
      </c>
      <c r="O1546" s="2">
        <v>0.45369000000000004</v>
      </c>
      <c r="P1546" s="132">
        <v>0.42909000000001785</v>
      </c>
      <c r="Q1546" s="2">
        <v>0.5325</v>
      </c>
      <c r="R1546" s="2">
        <v>0.7691</v>
      </c>
      <c r="S1546" s="2">
        <v>0.493095</v>
      </c>
      <c r="T1546" s="2">
        <v>0.5990950000000089</v>
      </c>
    </row>
    <row r="1547" spans="12:20" ht="12.75">
      <c r="L1547" s="2">
        <v>194.600000000007</v>
      </c>
      <c r="N1547" s="2">
        <v>0.598965000000009</v>
      </c>
      <c r="O1547" s="2">
        <v>0.45357000000000003</v>
      </c>
      <c r="P1547" s="132">
        <v>0.4288300000000179</v>
      </c>
      <c r="Q1547" s="2">
        <v>0.5325</v>
      </c>
      <c r="R1547" s="2">
        <v>0.7691</v>
      </c>
      <c r="S1547" s="2">
        <v>0.493035</v>
      </c>
      <c r="T1547" s="2">
        <v>0.598965000000009</v>
      </c>
    </row>
    <row r="1548" spans="12:20" ht="12.75">
      <c r="L1548" s="2">
        <v>194.700000000007</v>
      </c>
      <c r="N1548" s="2">
        <v>0.598835000000009</v>
      </c>
      <c r="O1548" s="2">
        <v>0.45345</v>
      </c>
      <c r="P1548" s="132">
        <v>0.428570000000018</v>
      </c>
      <c r="Q1548" s="2">
        <v>0.5325</v>
      </c>
      <c r="R1548" s="2">
        <v>0.7691</v>
      </c>
      <c r="S1548" s="2">
        <v>0.492975</v>
      </c>
      <c r="T1548" s="2">
        <v>0.598835000000009</v>
      </c>
    </row>
    <row r="1549" spans="12:20" ht="12.75">
      <c r="L1549" s="2">
        <v>194.800000000007</v>
      </c>
      <c r="N1549" s="2">
        <v>0.598705000000009</v>
      </c>
      <c r="O1549" s="2">
        <v>0.45333</v>
      </c>
      <c r="P1549" s="132">
        <v>0.42831000000001807</v>
      </c>
      <c r="Q1549" s="2">
        <v>0.5325</v>
      </c>
      <c r="R1549" s="2">
        <v>0.7691</v>
      </c>
      <c r="S1549" s="2">
        <v>0.492915</v>
      </c>
      <c r="T1549" s="2">
        <v>0.598705000000009</v>
      </c>
    </row>
    <row r="1550" spans="12:20" ht="12.75">
      <c r="L1550" s="2">
        <v>194.900000000007</v>
      </c>
      <c r="N1550" s="2">
        <v>0.5985750000000091</v>
      </c>
      <c r="O1550" s="2">
        <v>0.45331</v>
      </c>
      <c r="P1550" s="132">
        <v>0.42805000000001814</v>
      </c>
      <c r="Q1550" s="2">
        <v>0.5324</v>
      </c>
      <c r="R1550" s="2">
        <v>0.7691</v>
      </c>
      <c r="S1550" s="2">
        <v>0.492855</v>
      </c>
      <c r="T1550" s="2">
        <v>0.5985750000000091</v>
      </c>
    </row>
    <row r="1551" spans="12:20" ht="12.75">
      <c r="L1551" s="2">
        <v>195.000000000007</v>
      </c>
      <c r="N1551" s="2">
        <v>0.5984450000000091</v>
      </c>
      <c r="O1551" s="2">
        <v>0.45320000000000005</v>
      </c>
      <c r="P1551" s="132">
        <v>0.4277900000000182</v>
      </c>
      <c r="Q1551" s="2">
        <v>0.5324</v>
      </c>
      <c r="R1551" s="2">
        <v>0.7691</v>
      </c>
      <c r="S1551" s="2">
        <v>0.4928</v>
      </c>
      <c r="T1551" s="2">
        <v>0.5984450000000091</v>
      </c>
    </row>
    <row r="1552" spans="12:20" ht="12.75">
      <c r="L1552" s="2">
        <v>195.100000000007</v>
      </c>
      <c r="N1552" s="2">
        <v>0.5983150000000091</v>
      </c>
      <c r="O1552" s="2">
        <v>0.45310000000000006</v>
      </c>
      <c r="P1552" s="132">
        <v>0.4275300000000183</v>
      </c>
      <c r="Q1552" s="2">
        <v>0.5324</v>
      </c>
      <c r="R1552" s="2">
        <v>0.7691</v>
      </c>
      <c r="S1552" s="2">
        <v>0.49275</v>
      </c>
      <c r="T1552" s="2">
        <v>0.5983150000000091</v>
      </c>
    </row>
    <row r="1553" spans="12:20" ht="12.75">
      <c r="L1553" s="2">
        <v>195.200000000007</v>
      </c>
      <c r="N1553" s="2">
        <v>0.5981850000000092</v>
      </c>
      <c r="O1553" s="2">
        <v>0.45300000000000007</v>
      </c>
      <c r="P1553" s="132">
        <v>0.42727000000001836</v>
      </c>
      <c r="Q1553" s="2">
        <v>0.5324</v>
      </c>
      <c r="R1553" s="2">
        <v>0.7691</v>
      </c>
      <c r="S1553" s="2">
        <v>0.4927</v>
      </c>
      <c r="T1553" s="2">
        <v>0.5981850000000092</v>
      </c>
    </row>
    <row r="1554" spans="12:20" ht="12.75">
      <c r="L1554" s="2">
        <v>195.300000000007</v>
      </c>
      <c r="N1554" s="2">
        <v>0.5980550000000092</v>
      </c>
      <c r="O1554" s="2">
        <v>0.45299999999999996</v>
      </c>
      <c r="P1554" s="132">
        <v>0.42701000000001843</v>
      </c>
      <c r="Q1554" s="2">
        <v>0.5323</v>
      </c>
      <c r="R1554" s="2">
        <v>0.7691</v>
      </c>
      <c r="S1554" s="2">
        <v>0.49265</v>
      </c>
      <c r="T1554" s="2">
        <v>0.5980550000000092</v>
      </c>
    </row>
    <row r="1555" spans="12:20" ht="12.75">
      <c r="L1555" s="2">
        <v>195.400000000007</v>
      </c>
      <c r="N1555" s="2">
        <v>0.5979250000000093</v>
      </c>
      <c r="O1555" s="2">
        <v>0.45289999999999997</v>
      </c>
      <c r="P1555" s="132">
        <v>0.4267500000000185</v>
      </c>
      <c r="Q1555" s="2">
        <v>0.5323</v>
      </c>
      <c r="R1555" s="2">
        <v>0.7691</v>
      </c>
      <c r="S1555" s="2">
        <v>0.4926</v>
      </c>
      <c r="T1555" s="2">
        <v>0.5979250000000093</v>
      </c>
    </row>
    <row r="1556" spans="12:20" ht="12.75">
      <c r="L1556" s="2">
        <v>195.500000000007</v>
      </c>
      <c r="N1556" s="2">
        <v>0.5977950000000093</v>
      </c>
      <c r="O1556" s="2">
        <v>0.4528</v>
      </c>
      <c r="P1556" s="132">
        <v>0.4264900000000186</v>
      </c>
      <c r="Q1556" s="2">
        <v>0.5323</v>
      </c>
      <c r="R1556" s="2">
        <v>0.7691</v>
      </c>
      <c r="S1556" s="2">
        <v>0.49255</v>
      </c>
      <c r="T1556" s="2">
        <v>0.5977950000000093</v>
      </c>
    </row>
    <row r="1557" spans="12:20" ht="12.75">
      <c r="L1557" s="2">
        <v>195.600000000007</v>
      </c>
      <c r="N1557" s="2">
        <v>0.5976650000000093</v>
      </c>
      <c r="O1557" s="2">
        <v>0.4527</v>
      </c>
      <c r="P1557" s="132">
        <v>0.42623000000001865</v>
      </c>
      <c r="Q1557" s="2">
        <v>0.5323</v>
      </c>
      <c r="R1557" s="2">
        <v>0.7691</v>
      </c>
      <c r="S1557" s="2">
        <v>0.4925</v>
      </c>
      <c r="T1557" s="2">
        <v>0.5976650000000093</v>
      </c>
    </row>
    <row r="1558" spans="12:20" ht="12.75">
      <c r="L1558" s="2">
        <v>195.700000000007</v>
      </c>
      <c r="N1558" s="2">
        <v>0.5975350000000094</v>
      </c>
      <c r="O1558" s="2">
        <v>0.4526</v>
      </c>
      <c r="P1558" s="132">
        <v>0.4259700000000187</v>
      </c>
      <c r="Q1558" s="2">
        <v>0.5323</v>
      </c>
      <c r="R1558" s="2">
        <v>0.7691</v>
      </c>
      <c r="S1558" s="2">
        <v>0.49245</v>
      </c>
      <c r="T1558" s="2">
        <v>0.5975350000000094</v>
      </c>
    </row>
    <row r="1559" spans="12:20" ht="12.75">
      <c r="L1559" s="2">
        <v>195.800000000007</v>
      </c>
      <c r="N1559" s="2">
        <v>0.5974050000000094</v>
      </c>
      <c r="O1559" s="2">
        <v>0.4526</v>
      </c>
      <c r="P1559" s="132">
        <v>0.4257100000000188</v>
      </c>
      <c r="Q1559" s="2">
        <v>0.5322</v>
      </c>
      <c r="R1559" s="2">
        <v>0.7691</v>
      </c>
      <c r="S1559" s="2">
        <v>0.4924</v>
      </c>
      <c r="T1559" s="2">
        <v>0.5974050000000094</v>
      </c>
    </row>
    <row r="1560" spans="12:20" ht="12.75">
      <c r="L1560" s="2">
        <v>195.900000000007</v>
      </c>
      <c r="N1560" s="2">
        <v>0.5972750000000094</v>
      </c>
      <c r="O1560" s="2">
        <v>0.4525</v>
      </c>
      <c r="P1560" s="132">
        <v>0.42545000000001887</v>
      </c>
      <c r="Q1560" s="2">
        <v>0.5322</v>
      </c>
      <c r="R1560" s="2">
        <v>0.7691</v>
      </c>
      <c r="S1560" s="2">
        <v>0.49235</v>
      </c>
      <c r="T1560" s="2">
        <v>0.5972750000000094</v>
      </c>
    </row>
    <row r="1561" spans="12:20" ht="12.75">
      <c r="L1561" s="2">
        <v>196.000000000007</v>
      </c>
      <c r="N1561" s="2">
        <v>0.5971450000000095</v>
      </c>
      <c r="O1561" s="2">
        <v>0.4524</v>
      </c>
      <c r="P1561" s="132">
        <v>0.42519000000001894</v>
      </c>
      <c r="Q1561" s="2">
        <v>0.5322</v>
      </c>
      <c r="R1561" s="2">
        <v>0.7691</v>
      </c>
      <c r="S1561" s="2">
        <v>0.4923</v>
      </c>
      <c r="T1561" s="2">
        <v>0.5971450000000095</v>
      </c>
    </row>
    <row r="1562" spans="12:20" ht="12.75">
      <c r="L1562" s="2">
        <v>196.100000000007</v>
      </c>
      <c r="N1562" s="2">
        <v>0.5970150000000095</v>
      </c>
      <c r="O1562" s="2">
        <v>0.45230000000000004</v>
      </c>
      <c r="P1562" s="132">
        <v>0.424930000000019</v>
      </c>
      <c r="Q1562" s="2">
        <v>0.5322</v>
      </c>
      <c r="R1562" s="2">
        <v>0.7691</v>
      </c>
      <c r="S1562" s="2">
        <v>0.49225</v>
      </c>
      <c r="T1562" s="2">
        <v>0.5970150000000095</v>
      </c>
    </row>
    <row r="1563" spans="12:20" ht="12.75">
      <c r="L1563" s="2">
        <v>196.200000000007</v>
      </c>
      <c r="N1563" s="2">
        <v>0.5968850000000095</v>
      </c>
      <c r="O1563" s="2">
        <v>0.45230000000000004</v>
      </c>
      <c r="P1563" s="132">
        <v>0.4246700000000191</v>
      </c>
      <c r="Q1563" s="2">
        <v>0.5321</v>
      </c>
      <c r="R1563" s="2">
        <v>0.7691</v>
      </c>
      <c r="S1563" s="2">
        <v>0.4922</v>
      </c>
      <c r="T1563" s="2">
        <v>0.5968850000000095</v>
      </c>
    </row>
    <row r="1564" spans="12:20" ht="12.75">
      <c r="L1564" s="2">
        <v>196.300000000007</v>
      </c>
      <c r="N1564" s="2">
        <v>0.5967550000000096</v>
      </c>
      <c r="O1564" s="2">
        <v>0.45219999999999994</v>
      </c>
      <c r="P1564" s="132">
        <v>0.42441000000001916</v>
      </c>
      <c r="Q1564" s="2">
        <v>0.5321</v>
      </c>
      <c r="R1564" s="2">
        <v>0.7691</v>
      </c>
      <c r="S1564" s="2">
        <v>0.49215</v>
      </c>
      <c r="T1564" s="2">
        <v>0.5967550000000096</v>
      </c>
    </row>
    <row r="1565" spans="12:20" ht="12.75">
      <c r="L1565" s="2">
        <v>196.400000000007</v>
      </c>
      <c r="N1565" s="2">
        <v>0.5966250000000096</v>
      </c>
      <c r="O1565" s="2">
        <v>0.45209999999999995</v>
      </c>
      <c r="P1565" s="132">
        <v>0.42415000000001923</v>
      </c>
      <c r="Q1565" s="2">
        <v>0.5321</v>
      </c>
      <c r="R1565" s="2">
        <v>0.7691</v>
      </c>
      <c r="S1565" s="2">
        <v>0.4921</v>
      </c>
      <c r="T1565" s="2">
        <v>0.5966250000000096</v>
      </c>
    </row>
    <row r="1566" spans="12:20" ht="12.75">
      <c r="L1566" s="2">
        <v>196.500000000007</v>
      </c>
      <c r="N1566" s="2">
        <v>0.5964950000000097</v>
      </c>
      <c r="O1566" s="2">
        <v>0.45199999999999996</v>
      </c>
      <c r="P1566" s="132">
        <v>0.4238900000000193</v>
      </c>
      <c r="Q1566" s="2">
        <v>0.5321</v>
      </c>
      <c r="R1566" s="2">
        <v>0.7691</v>
      </c>
      <c r="S1566" s="2">
        <v>0.49205</v>
      </c>
      <c r="T1566" s="2">
        <v>0.5964950000000097</v>
      </c>
    </row>
    <row r="1567" spans="12:20" ht="12.75">
      <c r="L1567" s="2">
        <v>196.600000000007</v>
      </c>
      <c r="N1567" s="2">
        <v>0.5963650000000097</v>
      </c>
      <c r="O1567" s="2">
        <v>0.45189999999999997</v>
      </c>
      <c r="P1567" s="132">
        <v>0.4236300000000194</v>
      </c>
      <c r="Q1567" s="2">
        <v>0.5321</v>
      </c>
      <c r="R1567" s="2">
        <v>0.7691</v>
      </c>
      <c r="S1567" s="2">
        <v>0.492</v>
      </c>
      <c r="T1567" s="2">
        <v>0.5963650000000097</v>
      </c>
    </row>
    <row r="1568" spans="12:20" ht="12.75">
      <c r="L1568" s="2">
        <v>196.700000000007</v>
      </c>
      <c r="N1568" s="2">
        <v>0.5962350000000097</v>
      </c>
      <c r="O1568" s="2">
        <v>0.45189999999999997</v>
      </c>
      <c r="P1568" s="132">
        <v>0.42337000000001945</v>
      </c>
      <c r="Q1568" s="2">
        <v>0.532</v>
      </c>
      <c r="R1568" s="2">
        <v>0.7691</v>
      </c>
      <c r="S1568" s="2">
        <v>0.49195</v>
      </c>
      <c r="T1568" s="2">
        <v>0.5962350000000097</v>
      </c>
    </row>
    <row r="1569" spans="12:20" ht="12.75">
      <c r="L1569" s="2">
        <v>196.800000000007</v>
      </c>
      <c r="N1569" s="2">
        <v>0.5961050000000098</v>
      </c>
      <c r="O1569" s="2">
        <v>0.4518</v>
      </c>
      <c r="P1569" s="132">
        <v>0.4231100000000195</v>
      </c>
      <c r="Q1569" s="2">
        <v>0.532</v>
      </c>
      <c r="R1569" s="2">
        <v>0.7691</v>
      </c>
      <c r="S1569" s="2">
        <v>0.4919</v>
      </c>
      <c r="T1569" s="2">
        <v>0.5961050000000098</v>
      </c>
    </row>
    <row r="1570" spans="12:20" ht="12.75">
      <c r="L1570" s="2">
        <v>196.900000000007</v>
      </c>
      <c r="N1570" s="2">
        <v>0.5959750000000098</v>
      </c>
      <c r="O1570" s="2">
        <v>0.4517</v>
      </c>
      <c r="P1570" s="132">
        <v>0.4228500000000196</v>
      </c>
      <c r="Q1570" s="2">
        <v>0.532</v>
      </c>
      <c r="R1570" s="2">
        <v>0.7691</v>
      </c>
      <c r="S1570" s="2">
        <v>0.49185</v>
      </c>
      <c r="T1570" s="2">
        <v>0.5959750000000098</v>
      </c>
    </row>
    <row r="1571" spans="12:20" ht="12.75">
      <c r="L1571" s="2">
        <v>197.000000000007</v>
      </c>
      <c r="N1571" s="2">
        <v>0.5958450000000098</v>
      </c>
      <c r="O1571" s="2">
        <v>0.4516</v>
      </c>
      <c r="P1571" s="132">
        <v>0.42259000000001967</v>
      </c>
      <c r="Q1571" s="2">
        <v>0.532</v>
      </c>
      <c r="R1571" s="2">
        <v>0.7691</v>
      </c>
      <c r="S1571" s="2">
        <v>0.4918</v>
      </c>
      <c r="T1571" s="2">
        <v>0.5958450000000098</v>
      </c>
    </row>
    <row r="1572" spans="12:20" ht="12.75">
      <c r="L1572" s="2">
        <v>197.100000000007</v>
      </c>
      <c r="N1572" s="2">
        <v>0.5957150000000099</v>
      </c>
      <c r="O1572" s="2">
        <v>0.4515</v>
      </c>
      <c r="P1572" s="132">
        <v>0.42233000000001975</v>
      </c>
      <c r="Q1572" s="2">
        <v>0.532</v>
      </c>
      <c r="R1572" s="2">
        <v>0.7691</v>
      </c>
      <c r="S1572" s="2">
        <v>0.49175</v>
      </c>
      <c r="T1572" s="2">
        <v>0.5957150000000099</v>
      </c>
    </row>
    <row r="1573" spans="12:20" ht="12.75">
      <c r="L1573" s="2">
        <v>197.200000000007</v>
      </c>
      <c r="N1573" s="2">
        <v>0.5955850000000099</v>
      </c>
      <c r="O1573" s="2">
        <v>0.4514</v>
      </c>
      <c r="P1573" s="132">
        <v>0.4220700000000198</v>
      </c>
      <c r="Q1573" s="2">
        <v>0.532</v>
      </c>
      <c r="R1573" s="2">
        <v>0.7691</v>
      </c>
      <c r="S1573" s="2">
        <v>0.4917</v>
      </c>
      <c r="T1573" s="2">
        <v>0.5955850000000099</v>
      </c>
    </row>
    <row r="1574" spans="12:20" ht="12.75">
      <c r="L1574" s="2">
        <v>197.300000000007</v>
      </c>
      <c r="N1574" s="2">
        <v>0.59545500000001</v>
      </c>
      <c r="O1574" s="2">
        <v>0.4513999999999999</v>
      </c>
      <c r="P1574" s="132">
        <v>0.4218100000000199</v>
      </c>
      <c r="Q1574" s="2">
        <v>0.5319</v>
      </c>
      <c r="R1574" s="2">
        <v>0.7691</v>
      </c>
      <c r="S1574" s="2">
        <v>0.49165</v>
      </c>
      <c r="T1574" s="2">
        <v>0.59545500000001</v>
      </c>
    </row>
    <row r="1575" spans="12:20" ht="12.75">
      <c r="L1575" s="2">
        <v>197.400000000007</v>
      </c>
      <c r="N1575" s="2">
        <v>0.59532500000001</v>
      </c>
      <c r="O1575" s="2">
        <v>0.4512999999999999</v>
      </c>
      <c r="P1575" s="132">
        <v>0.42155000000001996</v>
      </c>
      <c r="Q1575" s="2">
        <v>0.5319</v>
      </c>
      <c r="R1575" s="2">
        <v>0.7691</v>
      </c>
      <c r="S1575" s="2">
        <v>0.4916</v>
      </c>
      <c r="T1575" s="2">
        <v>0.59532500000001</v>
      </c>
    </row>
    <row r="1576" spans="12:20" ht="12.75">
      <c r="L1576" s="2">
        <v>197.500000000007</v>
      </c>
      <c r="N1576" s="2">
        <v>0.59519500000001</v>
      </c>
      <c r="O1576" s="2">
        <v>0.45119999999999993</v>
      </c>
      <c r="P1576" s="132">
        <v>0.42129000000002004</v>
      </c>
      <c r="Q1576" s="2">
        <v>0.5319</v>
      </c>
      <c r="R1576" s="2">
        <v>0.7691</v>
      </c>
      <c r="S1576" s="2">
        <v>0.49155</v>
      </c>
      <c r="T1576" s="2">
        <v>0.59519500000001</v>
      </c>
    </row>
    <row r="1577" spans="12:20" ht="12.75">
      <c r="L1577" s="2">
        <v>197.600000000007</v>
      </c>
      <c r="N1577" s="2">
        <v>0.5950650000000101</v>
      </c>
      <c r="O1577" s="2">
        <v>0.45109999999999995</v>
      </c>
      <c r="P1577" s="132">
        <v>0.4210300000000201</v>
      </c>
      <c r="Q1577" s="2">
        <v>0.5319</v>
      </c>
      <c r="R1577" s="2">
        <v>0.7691</v>
      </c>
      <c r="S1577" s="2">
        <v>0.4915</v>
      </c>
      <c r="T1577" s="2">
        <v>0.5950650000000101</v>
      </c>
    </row>
    <row r="1578" spans="12:20" ht="12.75">
      <c r="L1578" s="2">
        <v>197.700000000007</v>
      </c>
      <c r="N1578" s="2">
        <v>0.5949350000000101</v>
      </c>
      <c r="O1578" s="2">
        <v>0.45099999999999996</v>
      </c>
      <c r="P1578" s="132">
        <v>0.4207700000000202</v>
      </c>
      <c r="Q1578" s="2">
        <v>0.5319</v>
      </c>
      <c r="R1578" s="2">
        <v>0.7691</v>
      </c>
      <c r="S1578" s="2">
        <v>0.49145</v>
      </c>
      <c r="T1578" s="2">
        <v>0.5949350000000101</v>
      </c>
    </row>
    <row r="1579" spans="12:20" ht="12.75">
      <c r="L1579" s="2">
        <v>197.800000000007</v>
      </c>
      <c r="N1579" s="2">
        <v>0.5948050000000101</v>
      </c>
      <c r="O1579" s="2">
        <v>0.45089999999999997</v>
      </c>
      <c r="P1579" s="132">
        <v>0.42051000000002026</v>
      </c>
      <c r="Q1579" s="2">
        <v>0.5319</v>
      </c>
      <c r="R1579" s="2">
        <v>0.7691</v>
      </c>
      <c r="S1579" s="2">
        <v>0.4914</v>
      </c>
      <c r="T1579" s="2">
        <v>0.5948050000000101</v>
      </c>
    </row>
    <row r="1580" spans="12:20" ht="12.75">
      <c r="L1580" s="2">
        <v>197.900000000007</v>
      </c>
      <c r="N1580" s="2">
        <v>0.5946750000000102</v>
      </c>
      <c r="O1580" s="2">
        <v>0.45089999999999997</v>
      </c>
      <c r="P1580" s="132">
        <v>0.42025000000002033</v>
      </c>
      <c r="Q1580" s="2">
        <v>0.5318</v>
      </c>
      <c r="R1580" s="2">
        <v>0.7691</v>
      </c>
      <c r="S1580" s="2">
        <v>0.49135</v>
      </c>
      <c r="T1580" s="2">
        <v>0.5946750000000102</v>
      </c>
    </row>
    <row r="1581" spans="12:20" ht="12.75">
      <c r="L1581" s="2">
        <v>198.000000000007</v>
      </c>
      <c r="N1581" s="2">
        <v>0.5945450000000102</v>
      </c>
      <c r="O1581" s="2">
        <v>0.4508</v>
      </c>
      <c r="P1581" s="132">
        <v>0.4199900000000204</v>
      </c>
      <c r="Q1581" s="2">
        <v>0.5318</v>
      </c>
      <c r="R1581" s="2">
        <v>0.7691</v>
      </c>
      <c r="S1581" s="2">
        <v>0.4913</v>
      </c>
      <c r="T1581" s="2">
        <v>0.5945450000000102</v>
      </c>
    </row>
    <row r="1582" spans="12:20" ht="12.75">
      <c r="L1582" s="2">
        <v>198.100000000007</v>
      </c>
      <c r="N1582" s="2">
        <v>0.5944150000000102</v>
      </c>
      <c r="O1582" s="2">
        <v>0.4507</v>
      </c>
      <c r="P1582" s="132">
        <v>0.4197300000000205</v>
      </c>
      <c r="Q1582" s="2">
        <v>0.5318</v>
      </c>
      <c r="R1582" s="2">
        <v>0.7691</v>
      </c>
      <c r="S1582" s="2">
        <v>0.49125</v>
      </c>
      <c r="T1582" s="2">
        <v>0.5944150000000102</v>
      </c>
    </row>
    <row r="1583" spans="12:20" ht="12.75">
      <c r="L1583" s="2">
        <v>198.200000000007</v>
      </c>
      <c r="N1583" s="2">
        <v>0.5942850000000103</v>
      </c>
      <c r="O1583" s="2">
        <v>0.4506</v>
      </c>
      <c r="P1583" s="132">
        <v>0.41947000000002055</v>
      </c>
      <c r="Q1583" s="2">
        <v>0.5318</v>
      </c>
      <c r="R1583" s="2">
        <v>0.7691</v>
      </c>
      <c r="S1583" s="2">
        <v>0.4912</v>
      </c>
      <c r="T1583" s="2">
        <v>0.5942850000000103</v>
      </c>
    </row>
    <row r="1584" spans="12:20" ht="12.75">
      <c r="L1584" s="2">
        <v>198.300000000007</v>
      </c>
      <c r="N1584" s="2">
        <v>0.5941550000000103</v>
      </c>
      <c r="O1584" s="2">
        <v>0.4504999999999999</v>
      </c>
      <c r="P1584" s="132">
        <v>0.4192100000000206</v>
      </c>
      <c r="Q1584" s="2">
        <v>0.5318</v>
      </c>
      <c r="R1584" s="2">
        <v>0.7691</v>
      </c>
      <c r="S1584" s="2">
        <v>0.49115</v>
      </c>
      <c r="T1584" s="2">
        <v>0.5941550000000103</v>
      </c>
    </row>
    <row r="1585" spans="12:20" ht="12.75">
      <c r="L1585" s="2">
        <v>198.400000000007</v>
      </c>
      <c r="N1585" s="2">
        <v>0.5940250000000104</v>
      </c>
      <c r="O1585" s="2">
        <v>0.4503999999999999</v>
      </c>
      <c r="P1585" s="132">
        <v>0.4189500000000207</v>
      </c>
      <c r="Q1585" s="2">
        <v>0.5318</v>
      </c>
      <c r="R1585" s="2">
        <v>0.7691</v>
      </c>
      <c r="S1585" s="2">
        <v>0.4911</v>
      </c>
      <c r="T1585" s="2">
        <v>0.5940250000000104</v>
      </c>
    </row>
    <row r="1586" spans="12:20" ht="12.75">
      <c r="L1586" s="2">
        <v>198.500000000008</v>
      </c>
      <c r="N1586" s="2">
        <v>0.5938950000000104</v>
      </c>
      <c r="O1586" s="2">
        <v>0.4504</v>
      </c>
      <c r="P1586" s="132">
        <v>0.41869000000002077</v>
      </c>
      <c r="Q1586" s="2">
        <v>0.5317</v>
      </c>
      <c r="R1586" s="2">
        <v>0.7691</v>
      </c>
      <c r="S1586" s="2">
        <v>0.49105</v>
      </c>
      <c r="T1586" s="2">
        <v>0.5938950000000104</v>
      </c>
    </row>
    <row r="1587" spans="12:20" ht="12.75">
      <c r="L1587" s="2">
        <v>198.600000000007</v>
      </c>
      <c r="N1587" s="2">
        <v>0.5937650000000104</v>
      </c>
      <c r="O1587" s="2">
        <v>0.45030000000000003</v>
      </c>
      <c r="P1587" s="132">
        <v>0.41843000000002084</v>
      </c>
      <c r="Q1587" s="2">
        <v>0.5317</v>
      </c>
      <c r="R1587" s="2">
        <v>0.7691</v>
      </c>
      <c r="S1587" s="2">
        <v>0.491</v>
      </c>
      <c r="T1587" s="2">
        <v>0.5937650000000104</v>
      </c>
    </row>
    <row r="1588" spans="12:20" ht="12.75">
      <c r="L1588" s="2">
        <v>198.700000000007</v>
      </c>
      <c r="N1588" s="2">
        <v>0.5936350000000105</v>
      </c>
      <c r="O1588" s="2">
        <v>0.45020000000000004</v>
      </c>
      <c r="P1588" s="132">
        <v>0.4181700000000209</v>
      </c>
      <c r="Q1588" s="2">
        <v>0.5317</v>
      </c>
      <c r="R1588" s="2">
        <v>0.7691</v>
      </c>
      <c r="S1588" s="2">
        <v>0.49095</v>
      </c>
      <c r="T1588" s="2">
        <v>0.5936350000000105</v>
      </c>
    </row>
    <row r="1589" spans="12:20" ht="12.75">
      <c r="L1589" s="2">
        <v>198.800000000007</v>
      </c>
      <c r="N1589" s="2">
        <v>0.5935050000000105</v>
      </c>
      <c r="O1589" s="2">
        <v>0.45010000000000006</v>
      </c>
      <c r="P1589" s="132">
        <v>0.417910000000021</v>
      </c>
      <c r="Q1589" s="2">
        <v>0.5317</v>
      </c>
      <c r="R1589" s="2">
        <v>0.7691</v>
      </c>
      <c r="S1589" s="2">
        <v>0.4909</v>
      </c>
      <c r="T1589" s="2">
        <v>0.5935050000000105</v>
      </c>
    </row>
    <row r="1590" spans="12:20" ht="12.75">
      <c r="L1590" s="2">
        <v>198.900000000007</v>
      </c>
      <c r="N1590" s="2">
        <v>0.5933750000000105</v>
      </c>
      <c r="O1590" s="2">
        <v>0.45</v>
      </c>
      <c r="P1590" s="132">
        <v>0.41765000000002106</v>
      </c>
      <c r="Q1590" s="2">
        <v>0.5317</v>
      </c>
      <c r="R1590" s="2">
        <v>0.7691</v>
      </c>
      <c r="S1590" s="2">
        <v>0.49085</v>
      </c>
      <c r="T1590" s="2">
        <v>0.5933750000000105</v>
      </c>
    </row>
    <row r="1591" spans="12:20" ht="12.75">
      <c r="L1591" s="2">
        <v>199.000000000008</v>
      </c>
      <c r="N1591" s="2">
        <v>0.5932450000000106</v>
      </c>
      <c r="O1591" s="2">
        <v>0.4499000000000001</v>
      </c>
      <c r="P1591" s="132">
        <v>0.41739000000002113</v>
      </c>
      <c r="Q1591" s="2">
        <v>0.5317</v>
      </c>
      <c r="R1591" s="2">
        <v>0.7691</v>
      </c>
      <c r="S1591" s="2">
        <v>0.4908</v>
      </c>
      <c r="T1591" s="2">
        <v>0.5932450000000106</v>
      </c>
    </row>
    <row r="1592" spans="12:20" ht="12.75">
      <c r="L1592" s="2">
        <v>199.100000000008</v>
      </c>
      <c r="N1592" s="2">
        <v>0.5931150000000106</v>
      </c>
      <c r="O1592" s="2">
        <v>0.4498000000000001</v>
      </c>
      <c r="P1592" s="132">
        <v>0.4171300000000212</v>
      </c>
      <c r="Q1592" s="2">
        <v>0.5317</v>
      </c>
      <c r="R1592" s="2">
        <v>0.7691</v>
      </c>
      <c r="S1592" s="2">
        <v>0.49075</v>
      </c>
      <c r="T1592" s="2">
        <v>0.5931150000000106</v>
      </c>
    </row>
    <row r="1593" spans="12:20" ht="12.75">
      <c r="L1593" s="2">
        <v>199.200000000008</v>
      </c>
      <c r="N1593" s="2">
        <v>0.5929850000000106</v>
      </c>
      <c r="O1593" s="2">
        <v>0.4497000000000001</v>
      </c>
      <c r="P1593" s="132">
        <v>0.4168700000000213</v>
      </c>
      <c r="Q1593" s="2">
        <v>0.5317</v>
      </c>
      <c r="R1593" s="2">
        <v>0.7691</v>
      </c>
      <c r="S1593" s="2">
        <v>0.4907</v>
      </c>
      <c r="T1593" s="2">
        <v>0.5929850000000106</v>
      </c>
    </row>
    <row r="1594" spans="12:20" ht="12.75">
      <c r="L1594" s="2">
        <v>199.300000000008</v>
      </c>
      <c r="N1594" s="2">
        <v>0.5928550000000107</v>
      </c>
      <c r="O1594" s="2">
        <v>0.4496</v>
      </c>
      <c r="P1594" s="132">
        <v>0.41661000000002135</v>
      </c>
      <c r="Q1594" s="2">
        <v>0.5317</v>
      </c>
      <c r="R1594" s="2">
        <v>0.7691</v>
      </c>
      <c r="S1594" s="2">
        <v>0.49065</v>
      </c>
      <c r="T1594" s="2">
        <v>0.5928550000000107</v>
      </c>
    </row>
    <row r="1595" spans="12:20" ht="12.75">
      <c r="L1595" s="2">
        <v>199.400000000008</v>
      </c>
      <c r="N1595" s="2">
        <v>0.5927250000000107</v>
      </c>
      <c r="O1595" s="2">
        <v>0.4496</v>
      </c>
      <c r="P1595" s="132">
        <v>0.4163500000000214</v>
      </c>
      <c r="Q1595" s="2">
        <v>0.5316</v>
      </c>
      <c r="R1595" s="2">
        <v>0.7691</v>
      </c>
      <c r="S1595" s="2">
        <v>0.4906</v>
      </c>
      <c r="T1595" s="2">
        <v>0.5927250000000107</v>
      </c>
    </row>
    <row r="1596" spans="12:20" ht="12.75">
      <c r="L1596" s="2">
        <v>199.500000000008</v>
      </c>
      <c r="N1596" s="2">
        <v>0.5925950000000108</v>
      </c>
      <c r="O1596" s="2">
        <v>0.4495</v>
      </c>
      <c r="P1596" s="132">
        <v>0.4160900000000215</v>
      </c>
      <c r="Q1596" s="2">
        <v>0.5316</v>
      </c>
      <c r="R1596" s="2">
        <v>0.7691</v>
      </c>
      <c r="S1596" s="2">
        <v>0.49055</v>
      </c>
      <c r="T1596" s="2">
        <v>0.5925950000000108</v>
      </c>
    </row>
    <row r="1597" spans="12:20" ht="12.75">
      <c r="L1597" s="2">
        <v>199.600000000008</v>
      </c>
      <c r="N1597" s="2">
        <v>0.5924650000000108</v>
      </c>
      <c r="O1597" s="2">
        <v>0.4494</v>
      </c>
      <c r="P1597" s="132">
        <v>0.41583000000002157</v>
      </c>
      <c r="Q1597" s="2">
        <v>0.5316</v>
      </c>
      <c r="R1597" s="2">
        <v>0.7691</v>
      </c>
      <c r="S1597" s="2">
        <v>0.4905</v>
      </c>
      <c r="T1597" s="2">
        <v>0.5924650000000108</v>
      </c>
    </row>
    <row r="1598" spans="12:20" ht="12.75">
      <c r="L1598" s="2">
        <v>199.700000000008</v>
      </c>
      <c r="N1598" s="2">
        <v>0.5923350000000108</v>
      </c>
      <c r="O1598" s="2">
        <v>0.44930000000000003</v>
      </c>
      <c r="P1598" s="132">
        <v>0.41557000000002164</v>
      </c>
      <c r="Q1598" s="2">
        <v>0.5316</v>
      </c>
      <c r="R1598" s="2">
        <v>0.7691</v>
      </c>
      <c r="S1598" s="2">
        <v>0.49045</v>
      </c>
      <c r="T1598" s="2">
        <v>0.5923350000000108</v>
      </c>
    </row>
    <row r="1599" spans="12:20" ht="12.75">
      <c r="L1599" s="2">
        <v>199.800000000008</v>
      </c>
      <c r="N1599" s="2">
        <v>0.5922050000000109</v>
      </c>
      <c r="O1599" s="2">
        <v>0.44920000000000004</v>
      </c>
      <c r="P1599" s="132">
        <v>0.4153100000000217</v>
      </c>
      <c r="Q1599" s="2">
        <v>0.5316</v>
      </c>
      <c r="R1599" s="2">
        <v>0.7691</v>
      </c>
      <c r="S1599" s="2">
        <v>0.4904</v>
      </c>
      <c r="T1599" s="2">
        <v>0.5922050000000109</v>
      </c>
    </row>
    <row r="1600" spans="12:20" ht="12.75">
      <c r="L1600" s="2">
        <v>199.900000000008</v>
      </c>
      <c r="N1600" s="2">
        <v>0.5920750000000109</v>
      </c>
      <c r="O1600" s="2">
        <v>0.44910000000000005</v>
      </c>
      <c r="P1600" s="132">
        <v>0.4150500000000218</v>
      </c>
      <c r="Q1600" s="2">
        <v>0.5316</v>
      </c>
      <c r="R1600" s="2">
        <v>0.7691</v>
      </c>
      <c r="S1600" s="2">
        <v>0.49035</v>
      </c>
      <c r="T1600" s="2">
        <v>0.5920750000000109</v>
      </c>
    </row>
    <row r="1601" spans="12:20" ht="12.75">
      <c r="L1601" s="2">
        <v>200.000000000008</v>
      </c>
      <c r="N1601" s="2">
        <v>0.5919450000000109</v>
      </c>
      <c r="O1601" s="2">
        <v>0.44900000000000007</v>
      </c>
      <c r="P1601" s="132">
        <v>0.41479000000002186</v>
      </c>
      <c r="Q1601" s="2">
        <v>0.5316</v>
      </c>
      <c r="R1601" s="2">
        <v>0.7691</v>
      </c>
      <c r="S1601" s="2">
        <v>0.4903</v>
      </c>
      <c r="T1601" s="2">
        <v>0.5919450000000109</v>
      </c>
    </row>
    <row r="1602" spans="12:20" ht="12.75">
      <c r="L1602" s="2">
        <v>200.100000000008</v>
      </c>
      <c r="N1602" s="2">
        <v>0.591815000000011</v>
      </c>
      <c r="O1602" s="2">
        <v>0.4489000000000001</v>
      </c>
      <c r="P1602" s="132">
        <v>0.41453000000002194</v>
      </c>
      <c r="Q1602" s="2">
        <v>0.5316</v>
      </c>
      <c r="R1602" s="2">
        <v>0.7691</v>
      </c>
      <c r="S1602" s="2">
        <v>0.49025</v>
      </c>
      <c r="T1602" s="2">
        <v>0.591815000000011</v>
      </c>
    </row>
    <row r="1603" spans="12:20" ht="12.75">
      <c r="L1603" s="2">
        <v>200.200000000008</v>
      </c>
      <c r="N1603" s="2">
        <v>0.591685000000011</v>
      </c>
      <c r="O1603" s="2">
        <v>0.4488000000000001</v>
      </c>
      <c r="P1603" s="132">
        <v>0.414270000000022</v>
      </c>
      <c r="Q1603" s="2">
        <v>0.5316</v>
      </c>
      <c r="R1603" s="2">
        <v>0.7691</v>
      </c>
      <c r="S1603" s="2">
        <v>0.4902</v>
      </c>
      <c r="T1603" s="2">
        <v>0.591685000000011</v>
      </c>
    </row>
    <row r="1604" spans="12:20" ht="12.75">
      <c r="L1604" s="2">
        <v>200.300000000008</v>
      </c>
      <c r="N1604" s="2">
        <v>0.591555000000011</v>
      </c>
      <c r="O1604" s="2">
        <v>0.4487</v>
      </c>
      <c r="P1604" s="132">
        <v>0.4140100000000221</v>
      </c>
      <c r="Q1604" s="2">
        <v>0.5316</v>
      </c>
      <c r="R1604" s="2">
        <v>0.7691</v>
      </c>
      <c r="S1604" s="2">
        <v>0.49015</v>
      </c>
      <c r="T1604" s="2">
        <v>0.591555000000011</v>
      </c>
    </row>
    <row r="1605" spans="12:20" ht="12.75">
      <c r="L1605" s="2">
        <v>200.400000000008</v>
      </c>
      <c r="N1605" s="2">
        <v>0.5914250000000111</v>
      </c>
      <c r="O1605" s="2">
        <v>0.4486</v>
      </c>
      <c r="P1605" s="132">
        <v>0.41375000000002216</v>
      </c>
      <c r="Q1605" s="2">
        <v>0.5316</v>
      </c>
      <c r="R1605" s="2">
        <v>0.7691</v>
      </c>
      <c r="S1605" s="2">
        <v>0.4901</v>
      </c>
      <c r="T1605" s="2">
        <v>0.5914250000000111</v>
      </c>
    </row>
    <row r="1606" spans="12:20" ht="12.75">
      <c r="L1606" s="2">
        <v>200.500000000008</v>
      </c>
      <c r="N1606" s="2">
        <v>0.5912950000000111</v>
      </c>
      <c r="O1606" s="2">
        <v>0.4485</v>
      </c>
      <c r="P1606" s="132">
        <v>0.41349000000002223</v>
      </c>
      <c r="Q1606" s="2">
        <v>0.5316</v>
      </c>
      <c r="R1606" s="2">
        <v>0.7691</v>
      </c>
      <c r="S1606" s="2">
        <v>0.49005</v>
      </c>
      <c r="T1606" s="2">
        <v>0.5912950000000111</v>
      </c>
    </row>
    <row r="1607" spans="12:20" ht="12.75">
      <c r="L1607" s="2">
        <v>200.600000000008</v>
      </c>
      <c r="N1607" s="2">
        <v>0.5911650000000112</v>
      </c>
      <c r="O1607" s="2">
        <v>0.4485</v>
      </c>
      <c r="P1607" s="132">
        <v>0.4132300000000223</v>
      </c>
      <c r="Q1607" s="2">
        <v>0.5315</v>
      </c>
      <c r="R1607" s="2">
        <v>0.7691</v>
      </c>
      <c r="S1607" s="2">
        <v>0.49</v>
      </c>
      <c r="T1607" s="2">
        <v>0.5911650000000112</v>
      </c>
    </row>
    <row r="1608" spans="12:20" ht="12.75">
      <c r="L1608" s="2">
        <v>200.700000000008</v>
      </c>
      <c r="N1608" s="2">
        <v>0.5910350000000112</v>
      </c>
      <c r="O1608" s="2">
        <v>0.4484</v>
      </c>
      <c r="P1608" s="132">
        <v>0.4129700000000224</v>
      </c>
      <c r="Q1608" s="2">
        <v>0.5315</v>
      </c>
      <c r="R1608" s="2">
        <v>0.7691</v>
      </c>
      <c r="S1608" s="2">
        <v>0.48995</v>
      </c>
      <c r="T1608" s="2">
        <v>0.5910350000000112</v>
      </c>
    </row>
    <row r="1609" spans="12:20" ht="12.75">
      <c r="L1609" s="2">
        <v>200.800000000008</v>
      </c>
      <c r="N1609" s="2">
        <v>0.5909050000000112</v>
      </c>
      <c r="O1609" s="2">
        <v>0.44830000000000003</v>
      </c>
      <c r="P1609" s="132">
        <v>0.41271000000002245</v>
      </c>
      <c r="Q1609" s="2">
        <v>0.5315</v>
      </c>
      <c r="R1609" s="2">
        <v>0.7691</v>
      </c>
      <c r="S1609" s="2">
        <v>0.4899</v>
      </c>
      <c r="T1609" s="2">
        <v>0.5909050000000112</v>
      </c>
    </row>
    <row r="1610" spans="12:20" ht="12.75">
      <c r="L1610" s="2">
        <v>200.900000000008</v>
      </c>
      <c r="N1610" s="2">
        <v>0.5907750000000113</v>
      </c>
      <c r="O1610" s="2">
        <v>0.44820000000000004</v>
      </c>
      <c r="P1610" s="132">
        <v>0.4124500000000225</v>
      </c>
      <c r="Q1610" s="2">
        <v>0.5315</v>
      </c>
      <c r="R1610" s="2">
        <v>0.7691</v>
      </c>
      <c r="S1610" s="2">
        <v>0.48985</v>
      </c>
      <c r="T1610" s="2">
        <v>0.5907750000000113</v>
      </c>
    </row>
    <row r="1611" spans="12:20" ht="12.75">
      <c r="L1611" s="2">
        <v>201.000000000008</v>
      </c>
      <c r="N1611" s="2">
        <v>0.5906450000000113</v>
      </c>
      <c r="O1611" s="2">
        <v>0.44810000000000005</v>
      </c>
      <c r="P1611" s="132">
        <v>0.4121900000000226</v>
      </c>
      <c r="Q1611" s="2">
        <v>0.5315</v>
      </c>
      <c r="R1611" s="2">
        <v>0.7691</v>
      </c>
      <c r="S1611" s="2">
        <v>0.4898</v>
      </c>
      <c r="T1611" s="2">
        <v>0.5906450000000113</v>
      </c>
    </row>
    <row r="1612" spans="12:20" ht="12.75">
      <c r="L1612" s="2">
        <v>201.100000000008</v>
      </c>
      <c r="N1612" s="2">
        <v>0.5905150000000113</v>
      </c>
      <c r="O1612" s="2">
        <v>0.44800000000000006</v>
      </c>
      <c r="P1612" s="132">
        <v>0.41193000000002267</v>
      </c>
      <c r="Q1612" s="2">
        <v>0.5315</v>
      </c>
      <c r="R1612" s="2">
        <v>0.7691</v>
      </c>
      <c r="S1612" s="2">
        <v>0.48975</v>
      </c>
      <c r="T1612" s="2">
        <v>0.5905150000000113</v>
      </c>
    </row>
    <row r="1613" spans="12:20" ht="12.75">
      <c r="L1613" s="2">
        <v>201.200000000008</v>
      </c>
      <c r="N1613" s="2">
        <v>0.5903850000000114</v>
      </c>
      <c r="O1613" s="2">
        <v>0.4479000000000001</v>
      </c>
      <c r="P1613" s="132">
        <v>0.41167000000002274</v>
      </c>
      <c r="Q1613" s="2">
        <v>0.5315</v>
      </c>
      <c r="R1613" s="2">
        <v>0.7691</v>
      </c>
      <c r="S1613" s="2">
        <v>0.4897</v>
      </c>
      <c r="T1613" s="2">
        <v>0.5903850000000114</v>
      </c>
    </row>
    <row r="1614" spans="12:20" ht="12.75">
      <c r="L1614" s="2">
        <v>201.300000000008</v>
      </c>
      <c r="N1614" s="2">
        <v>0.5902550000000114</v>
      </c>
      <c r="O1614" s="2">
        <v>0.4478</v>
      </c>
      <c r="P1614" s="132">
        <v>0.4114100000000228</v>
      </c>
      <c r="Q1614" s="2">
        <v>0.5315</v>
      </c>
      <c r="R1614" s="2">
        <v>0.7691</v>
      </c>
      <c r="S1614" s="2">
        <v>0.48965</v>
      </c>
      <c r="T1614" s="2">
        <v>0.5902550000000114</v>
      </c>
    </row>
    <row r="1615" spans="12:20" ht="12.75">
      <c r="L1615" s="2">
        <v>201.400000000008</v>
      </c>
      <c r="N1615" s="2">
        <v>0.5901250000000114</v>
      </c>
      <c r="O1615" s="2">
        <v>0.4477</v>
      </c>
      <c r="P1615" s="132">
        <v>0.4111500000000229</v>
      </c>
      <c r="Q1615" s="2">
        <v>0.5315</v>
      </c>
      <c r="R1615" s="2">
        <v>0.7691</v>
      </c>
      <c r="S1615" s="2">
        <v>0.4896</v>
      </c>
      <c r="T1615" s="2">
        <v>0.5901250000000114</v>
      </c>
    </row>
    <row r="1616" spans="12:20" ht="12.75">
      <c r="L1616" s="2">
        <v>201.500000000008</v>
      </c>
      <c r="N1616" s="2">
        <v>0.5899950000000115</v>
      </c>
      <c r="O1616" s="2">
        <v>0.4476</v>
      </c>
      <c r="P1616" s="132">
        <v>0.41089000000002296</v>
      </c>
      <c r="Q1616" s="2">
        <v>0.5315</v>
      </c>
      <c r="R1616" s="2">
        <v>0.7691</v>
      </c>
      <c r="S1616" s="2">
        <v>0.48955</v>
      </c>
      <c r="T1616" s="2">
        <v>0.5899950000000115</v>
      </c>
    </row>
    <row r="1617" spans="12:20" ht="12.75">
      <c r="L1617" s="2">
        <v>201.600000000008</v>
      </c>
      <c r="N1617" s="2">
        <v>0.5898650000000115</v>
      </c>
      <c r="O1617" s="2">
        <v>0.4475</v>
      </c>
      <c r="P1617" s="132">
        <v>0.41063000000002303</v>
      </c>
      <c r="Q1617" s="2">
        <v>0.5315</v>
      </c>
      <c r="R1617" s="2">
        <v>0.7691</v>
      </c>
      <c r="S1617" s="2">
        <v>0.4895</v>
      </c>
      <c r="T1617" s="2">
        <v>0.5898650000000115</v>
      </c>
    </row>
    <row r="1618" spans="12:20" ht="12.75">
      <c r="L1618" s="2">
        <v>201.700000000008</v>
      </c>
      <c r="N1618" s="2">
        <v>0.5897350000000116</v>
      </c>
      <c r="O1618" s="2">
        <v>0.4474</v>
      </c>
      <c r="P1618" s="132">
        <v>0.4103700000000231</v>
      </c>
      <c r="Q1618" s="2">
        <v>0.5315</v>
      </c>
      <c r="R1618" s="2">
        <v>0.7691</v>
      </c>
      <c r="S1618" s="2">
        <v>0.48945</v>
      </c>
      <c r="T1618" s="2">
        <v>0.5897350000000116</v>
      </c>
    </row>
    <row r="1619" spans="12:20" ht="12.75">
      <c r="L1619" s="2">
        <v>201.800000000008</v>
      </c>
      <c r="N1619" s="2">
        <v>0.5896050000000116</v>
      </c>
      <c r="O1619" s="2">
        <v>0.44730000000000003</v>
      </c>
      <c r="P1619" s="132">
        <v>0.4101100000000232</v>
      </c>
      <c r="Q1619" s="2">
        <v>0.5315</v>
      </c>
      <c r="R1619" s="2">
        <v>0.7691</v>
      </c>
      <c r="S1619" s="2">
        <v>0.4894</v>
      </c>
      <c r="T1619" s="2">
        <v>0.5896050000000116</v>
      </c>
    </row>
    <row r="1620" spans="12:20" ht="12.75">
      <c r="L1620" s="2">
        <v>201.900000000008</v>
      </c>
      <c r="N1620" s="2">
        <v>0.5894750000000116</v>
      </c>
      <c r="O1620" s="2">
        <v>0.44720000000000004</v>
      </c>
      <c r="P1620" s="132">
        <v>0.40985000000002325</v>
      </c>
      <c r="Q1620" s="2">
        <v>0.5315</v>
      </c>
      <c r="R1620" s="2">
        <v>0.7691</v>
      </c>
      <c r="S1620" s="2">
        <v>0.48935</v>
      </c>
      <c r="T1620" s="2">
        <v>0.5894750000000116</v>
      </c>
    </row>
    <row r="1621" spans="12:20" ht="12.75">
      <c r="L1621" s="2">
        <v>202.000000000008</v>
      </c>
      <c r="N1621" s="2">
        <v>0.5893450000000117</v>
      </c>
      <c r="O1621" s="2">
        <v>0.44710000000000005</v>
      </c>
      <c r="P1621" s="132">
        <v>0.4095900000000233</v>
      </c>
      <c r="Q1621" s="2">
        <v>0.5315</v>
      </c>
      <c r="R1621" s="2">
        <v>0.7691</v>
      </c>
      <c r="S1621" s="2">
        <v>0.4893</v>
      </c>
      <c r="T1621" s="2">
        <v>0.5893450000000117</v>
      </c>
    </row>
    <row r="1622" spans="12:20" ht="12.75">
      <c r="L1622" s="2">
        <v>202.100000000008</v>
      </c>
      <c r="N1622" s="2">
        <v>0.5892150000000117</v>
      </c>
      <c r="O1622" s="2">
        <v>0.44700000000000006</v>
      </c>
      <c r="P1622" s="132">
        <v>0.4093300000000234</v>
      </c>
      <c r="Q1622" s="2">
        <v>0.5315</v>
      </c>
      <c r="R1622" s="2">
        <v>0.7691</v>
      </c>
      <c r="S1622" s="2">
        <v>0.48925</v>
      </c>
      <c r="T1622" s="2">
        <v>0.5892150000000117</v>
      </c>
    </row>
    <row r="1623" spans="12:20" ht="12.75">
      <c r="L1623" s="2">
        <v>202.200000000008</v>
      </c>
      <c r="N1623" s="2">
        <v>0.5890850000000117</v>
      </c>
      <c r="O1623" s="2">
        <v>0.4469000000000001</v>
      </c>
      <c r="P1623" s="132">
        <v>0.40907000000002347</v>
      </c>
      <c r="Q1623" s="2">
        <v>0.5315</v>
      </c>
      <c r="R1623" s="2">
        <v>0.7691</v>
      </c>
      <c r="S1623" s="2">
        <v>0.4892</v>
      </c>
      <c r="T1623" s="2">
        <v>0.5890850000000117</v>
      </c>
    </row>
    <row r="1624" spans="12:20" ht="12.75">
      <c r="L1624" s="2">
        <v>202.300000000008</v>
      </c>
      <c r="N1624" s="2">
        <v>0.5889550000000118</v>
      </c>
      <c r="O1624" s="2">
        <v>0.4468</v>
      </c>
      <c r="P1624" s="132">
        <v>0.40881000000002354</v>
      </c>
      <c r="Q1624" s="2">
        <v>0.5315</v>
      </c>
      <c r="R1624" s="2">
        <v>0.7691</v>
      </c>
      <c r="S1624" s="2">
        <v>0.48915</v>
      </c>
      <c r="T1624" s="2">
        <v>0.5889550000000118</v>
      </c>
    </row>
    <row r="1625" spans="12:20" ht="12.75">
      <c r="L1625" s="2">
        <v>202.400000000008</v>
      </c>
      <c r="N1625" s="2">
        <v>0.5888250000000118</v>
      </c>
      <c r="O1625" s="2">
        <v>0.4467</v>
      </c>
      <c r="P1625" s="132">
        <v>0.4085500000000236</v>
      </c>
      <c r="Q1625" s="2">
        <v>0.5315</v>
      </c>
      <c r="R1625" s="2">
        <v>0.7691</v>
      </c>
      <c r="S1625" s="2">
        <v>0.4891</v>
      </c>
      <c r="T1625" s="2">
        <v>0.5888250000000118</v>
      </c>
    </row>
    <row r="1626" spans="12:20" ht="12.75">
      <c r="L1626" s="2">
        <v>202.500000000008</v>
      </c>
      <c r="N1626" s="2">
        <v>0.5886950000000118</v>
      </c>
      <c r="O1626" s="2">
        <v>0.4466</v>
      </c>
      <c r="P1626" s="132">
        <v>0.4082900000000237</v>
      </c>
      <c r="Q1626" s="2">
        <v>0.5315</v>
      </c>
      <c r="R1626" s="2">
        <v>0.7691</v>
      </c>
      <c r="S1626" s="2">
        <v>0.48905</v>
      </c>
      <c r="T1626" s="2">
        <v>0.5886950000000118</v>
      </c>
    </row>
    <row r="1627" spans="12:20" ht="12.75">
      <c r="L1627" s="2">
        <v>202.600000000008</v>
      </c>
      <c r="N1627" s="2">
        <v>0.5885650000000119</v>
      </c>
      <c r="O1627" s="2">
        <v>0.4465</v>
      </c>
      <c r="P1627" s="132">
        <v>0.40803000000002376</v>
      </c>
      <c r="Q1627" s="2">
        <v>0.5315</v>
      </c>
      <c r="R1627" s="2">
        <v>0.7691</v>
      </c>
      <c r="S1627" s="2">
        <v>0.489</v>
      </c>
      <c r="T1627" s="2">
        <v>0.5885650000000119</v>
      </c>
    </row>
    <row r="1628" spans="12:20" ht="12.75">
      <c r="L1628" s="2">
        <v>202.700000000008</v>
      </c>
      <c r="N1628" s="2">
        <v>0.5884350000000119</v>
      </c>
      <c r="O1628" s="2">
        <v>0.4464</v>
      </c>
      <c r="P1628" s="132">
        <v>0.40777000000002384</v>
      </c>
      <c r="Q1628" s="2">
        <v>0.5315</v>
      </c>
      <c r="R1628" s="2">
        <v>0.7691</v>
      </c>
      <c r="S1628" s="2">
        <v>0.48895</v>
      </c>
      <c r="T1628" s="2">
        <v>0.5884350000000119</v>
      </c>
    </row>
    <row r="1629" spans="12:20" ht="12.75">
      <c r="L1629" s="2">
        <v>202.800000000008</v>
      </c>
      <c r="N1629" s="2">
        <v>0.588305000000012</v>
      </c>
      <c r="O1629" s="2">
        <v>0.44630000000000003</v>
      </c>
      <c r="P1629" s="132">
        <v>0.4075100000000239</v>
      </c>
      <c r="Q1629" s="2">
        <v>0.5315</v>
      </c>
      <c r="R1629" s="2">
        <v>0.7691</v>
      </c>
      <c r="S1629" s="2">
        <v>0.4889</v>
      </c>
      <c r="T1629" s="2">
        <v>0.588305000000012</v>
      </c>
    </row>
    <row r="1630" spans="12:20" ht="12.75">
      <c r="L1630" s="2">
        <v>202.900000000009</v>
      </c>
      <c r="N1630" s="2">
        <v>0.588175000000012</v>
      </c>
      <c r="O1630" s="2">
        <v>0.44620000000000004</v>
      </c>
      <c r="P1630" s="132">
        <v>0.407250000000024</v>
      </c>
      <c r="Q1630" s="2">
        <v>0.5315</v>
      </c>
      <c r="R1630" s="2">
        <v>0.7691</v>
      </c>
      <c r="S1630" s="2">
        <v>0.48885</v>
      </c>
      <c r="T1630" s="2">
        <v>0.588175000000012</v>
      </c>
    </row>
    <row r="1631" spans="12:20" ht="12.75">
      <c r="L1631" s="2">
        <v>203.000000000008</v>
      </c>
      <c r="N1631" s="2">
        <v>0.588045000000012</v>
      </c>
      <c r="O1631" s="2">
        <v>0.44610000000000005</v>
      </c>
      <c r="P1631" s="132">
        <v>0.40699000000002405</v>
      </c>
      <c r="Q1631" s="2">
        <v>0.5315</v>
      </c>
      <c r="R1631" s="2">
        <v>0.7691</v>
      </c>
      <c r="S1631" s="2">
        <v>0.4888</v>
      </c>
      <c r="T1631" s="2">
        <v>0.588045000000012</v>
      </c>
    </row>
    <row r="1632" spans="12:20" ht="12.75">
      <c r="L1632" s="2">
        <v>203.100000000008</v>
      </c>
      <c r="N1632" s="2">
        <v>0.5879150000000121</v>
      </c>
      <c r="O1632" s="2">
        <v>0.44600000000000006</v>
      </c>
      <c r="P1632" s="132">
        <v>0.40673000000002413</v>
      </c>
      <c r="Q1632" s="2">
        <v>0.5315</v>
      </c>
      <c r="R1632" s="2">
        <v>0.7691</v>
      </c>
      <c r="S1632" s="2">
        <v>0.48875</v>
      </c>
      <c r="T1632" s="2">
        <v>0.5879150000000121</v>
      </c>
    </row>
    <row r="1633" spans="12:20" ht="12.75">
      <c r="L1633" s="2">
        <v>203.200000000008</v>
      </c>
      <c r="N1633" s="2">
        <v>0.5877850000000121</v>
      </c>
      <c r="O1633" s="2">
        <v>0.4459000000000001</v>
      </c>
      <c r="P1633" s="132">
        <v>0.4064700000000242</v>
      </c>
      <c r="Q1633" s="2">
        <v>0.5315</v>
      </c>
      <c r="R1633" s="2">
        <v>0.7691</v>
      </c>
      <c r="S1633" s="2">
        <v>0.4887</v>
      </c>
      <c r="T1633" s="2">
        <v>0.5877850000000121</v>
      </c>
    </row>
    <row r="1634" spans="12:20" ht="12.75">
      <c r="L1634" s="2">
        <v>203.300000000008</v>
      </c>
      <c r="N1634" s="2">
        <v>0.5876550000000121</v>
      </c>
      <c r="O1634" s="2">
        <v>0.4458</v>
      </c>
      <c r="P1634" s="132">
        <v>0.4062100000000243</v>
      </c>
      <c r="Q1634" s="2">
        <v>0.5315</v>
      </c>
      <c r="R1634" s="2">
        <v>0.7691</v>
      </c>
      <c r="S1634" s="2">
        <v>0.48865</v>
      </c>
      <c r="T1634" s="2">
        <v>0.5876550000000121</v>
      </c>
    </row>
    <row r="1635" spans="12:20" ht="12.75">
      <c r="L1635" s="2">
        <v>203.400000000009</v>
      </c>
      <c r="N1635" s="2">
        <v>0.5875250000000122</v>
      </c>
      <c r="O1635" s="2">
        <v>0.4457</v>
      </c>
      <c r="P1635" s="132">
        <v>0.40595000000002435</v>
      </c>
      <c r="Q1635" s="2">
        <v>0.5315</v>
      </c>
      <c r="R1635" s="2">
        <v>0.7691</v>
      </c>
      <c r="S1635" s="2">
        <v>0.4886</v>
      </c>
      <c r="T1635" s="2">
        <v>0.5875250000000122</v>
      </c>
    </row>
    <row r="1636" spans="12:20" ht="12.75">
      <c r="L1636" s="2">
        <v>203.500000000009</v>
      </c>
      <c r="N1636" s="2">
        <v>0.5873950000000122</v>
      </c>
      <c r="O1636" s="2">
        <v>0.4456</v>
      </c>
      <c r="P1636" s="132">
        <v>0.4056900000000244</v>
      </c>
      <c r="Q1636" s="2">
        <v>0.5315</v>
      </c>
      <c r="R1636" s="2">
        <v>0.7691</v>
      </c>
      <c r="S1636" s="2">
        <v>0.48855</v>
      </c>
      <c r="T1636" s="2">
        <v>0.5873950000000122</v>
      </c>
    </row>
    <row r="1637" spans="12:20" ht="12.75">
      <c r="L1637" s="2">
        <v>203.600000000009</v>
      </c>
      <c r="N1637" s="2">
        <v>0.5872650000000122</v>
      </c>
      <c r="O1637" s="2">
        <v>0.4454</v>
      </c>
      <c r="P1637" s="132">
        <v>0.4054300000000245</v>
      </c>
      <c r="Q1637" s="2">
        <v>0.5316</v>
      </c>
      <c r="R1637" s="2">
        <v>0.7691</v>
      </c>
      <c r="S1637" s="2">
        <v>0.4885</v>
      </c>
      <c r="T1637" s="2">
        <v>0.5872650000000122</v>
      </c>
    </row>
    <row r="1638" spans="12:20" ht="12.75">
      <c r="L1638" s="2">
        <v>203.700000000009</v>
      </c>
      <c r="N1638" s="2">
        <v>0.5871350000000123</v>
      </c>
      <c r="O1638" s="2">
        <v>0.44530000000000003</v>
      </c>
      <c r="P1638" s="132">
        <v>0.40517000000002457</v>
      </c>
      <c r="Q1638" s="2">
        <v>0.5316</v>
      </c>
      <c r="R1638" s="2">
        <v>0.7691</v>
      </c>
      <c r="S1638" s="2">
        <v>0.48845</v>
      </c>
      <c r="T1638" s="2">
        <v>0.5871350000000123</v>
      </c>
    </row>
    <row r="1639" spans="12:20" ht="12.75">
      <c r="L1639" s="2">
        <v>203.800000000009</v>
      </c>
      <c r="N1639" s="2">
        <v>0.5870050000000123</v>
      </c>
      <c r="O1639" s="2">
        <v>0.44520000000000004</v>
      </c>
      <c r="P1639" s="132">
        <v>0.40491000000002464</v>
      </c>
      <c r="Q1639" s="2">
        <v>0.5316</v>
      </c>
      <c r="R1639" s="2">
        <v>0.7691</v>
      </c>
      <c r="S1639" s="2">
        <v>0.4884</v>
      </c>
      <c r="T1639" s="2">
        <v>0.5870050000000123</v>
      </c>
    </row>
    <row r="1640" spans="12:20" ht="12.75">
      <c r="L1640" s="2">
        <v>203.900000000009</v>
      </c>
      <c r="N1640" s="2">
        <v>0.5868750000000124</v>
      </c>
      <c r="O1640" s="2">
        <v>0.44510000000000005</v>
      </c>
      <c r="P1640" s="132">
        <v>0.4046500000000247</v>
      </c>
      <c r="Q1640" s="2">
        <v>0.5316</v>
      </c>
      <c r="R1640" s="2">
        <v>0.7691</v>
      </c>
      <c r="S1640" s="2">
        <v>0.48835</v>
      </c>
      <c r="T1640" s="2">
        <v>0.5868750000000124</v>
      </c>
    </row>
    <row r="1641" spans="12:20" ht="12.75">
      <c r="L1641" s="2">
        <v>204.000000000009</v>
      </c>
      <c r="N1641" s="2">
        <v>0.5867450000000124</v>
      </c>
      <c r="O1641" s="2">
        <v>0.445</v>
      </c>
      <c r="P1641" s="132">
        <v>0.4043900000000248</v>
      </c>
      <c r="Q1641" s="2">
        <v>0.5316</v>
      </c>
      <c r="R1641" s="2">
        <v>0.7691</v>
      </c>
      <c r="S1641" s="2">
        <v>0.4883</v>
      </c>
      <c r="T1641" s="2">
        <v>0.5867450000000124</v>
      </c>
    </row>
    <row r="1642" spans="12:20" ht="12.75">
      <c r="L1642" s="2">
        <v>204.100000000009</v>
      </c>
      <c r="N1642" s="2">
        <v>0.5866150000000124</v>
      </c>
      <c r="O1642" s="2">
        <v>0.4449000000000001</v>
      </c>
      <c r="P1642" s="132">
        <v>0.40413000000002486</v>
      </c>
      <c r="Q1642" s="2">
        <v>0.5316</v>
      </c>
      <c r="R1642" s="2">
        <v>0.7691</v>
      </c>
      <c r="S1642" s="2">
        <v>0.48825</v>
      </c>
      <c r="T1642" s="2">
        <v>0.5866150000000124</v>
      </c>
    </row>
    <row r="1643" spans="12:20" ht="12.75">
      <c r="L1643" s="2">
        <v>204.200000000009</v>
      </c>
      <c r="N1643" s="2">
        <v>0.5864850000000125</v>
      </c>
      <c r="O1643" s="2">
        <v>0.4448000000000001</v>
      </c>
      <c r="P1643" s="132">
        <v>0.40387000000002493</v>
      </c>
      <c r="Q1643" s="2">
        <v>0.5316</v>
      </c>
      <c r="R1643" s="2">
        <v>0.7691</v>
      </c>
      <c r="S1643" s="2">
        <v>0.4882</v>
      </c>
      <c r="T1643" s="2">
        <v>0.5864850000000125</v>
      </c>
    </row>
    <row r="1644" spans="12:20" ht="12.75">
      <c r="L1644" s="2">
        <v>204.300000000009</v>
      </c>
      <c r="N1644" s="2">
        <v>0.5863550000000125</v>
      </c>
      <c r="O1644" s="2">
        <v>0.4447</v>
      </c>
      <c r="P1644" s="132">
        <v>0.403610000000025</v>
      </c>
      <c r="Q1644" s="2">
        <v>0.5316</v>
      </c>
      <c r="R1644" s="2">
        <v>0.7691</v>
      </c>
      <c r="S1644" s="2">
        <v>0.48815</v>
      </c>
      <c r="T1644" s="2">
        <v>0.5863550000000125</v>
      </c>
    </row>
    <row r="1645" spans="12:20" ht="12.75">
      <c r="L1645" s="2">
        <v>204.400000000009</v>
      </c>
      <c r="N1645" s="2">
        <v>0.5862250000000125</v>
      </c>
      <c r="O1645" s="2">
        <v>0.4446</v>
      </c>
      <c r="P1645" s="132">
        <v>0.4033500000000251</v>
      </c>
      <c r="Q1645" s="2">
        <v>0.5316</v>
      </c>
      <c r="R1645" s="2">
        <v>0.7691</v>
      </c>
      <c r="S1645" s="2">
        <v>0.4881</v>
      </c>
      <c r="T1645" s="2">
        <v>0.5862250000000125</v>
      </c>
    </row>
    <row r="1646" spans="12:20" ht="12.75">
      <c r="L1646" s="2">
        <v>204.500000000009</v>
      </c>
      <c r="N1646" s="2">
        <v>0.5860950000000126</v>
      </c>
      <c r="O1646" s="2">
        <v>0.4445</v>
      </c>
      <c r="P1646" s="132">
        <v>0.40309000000002515</v>
      </c>
      <c r="Q1646" s="2">
        <v>0.5316</v>
      </c>
      <c r="R1646" s="2">
        <v>0.7691</v>
      </c>
      <c r="S1646" s="2">
        <v>0.48805</v>
      </c>
      <c r="T1646" s="2">
        <v>0.5860950000000126</v>
      </c>
    </row>
    <row r="1647" spans="12:20" ht="12.75">
      <c r="L1647" s="2">
        <v>204.600000000009</v>
      </c>
      <c r="N1647" s="2">
        <v>0.5859650000000126</v>
      </c>
      <c r="O1647" s="2">
        <v>0.4444</v>
      </c>
      <c r="P1647" s="132">
        <v>0.4028300000000252</v>
      </c>
      <c r="Q1647" s="2">
        <v>0.5316</v>
      </c>
      <c r="R1647" s="2">
        <v>0.7691</v>
      </c>
      <c r="S1647" s="2">
        <v>0.488</v>
      </c>
      <c r="T1647" s="2">
        <v>0.5859650000000126</v>
      </c>
    </row>
    <row r="1648" spans="12:20" ht="12.75">
      <c r="L1648" s="2">
        <v>204.700000000009</v>
      </c>
      <c r="N1648" s="2">
        <v>0.5858350000000127</v>
      </c>
      <c r="O1648" s="2">
        <v>0.44420000000000004</v>
      </c>
      <c r="P1648" s="132">
        <v>0.4025700000000253</v>
      </c>
      <c r="Q1648" s="2">
        <v>0.5317</v>
      </c>
      <c r="R1648" s="2">
        <v>0.7691</v>
      </c>
      <c r="S1648" s="2">
        <v>0.48795</v>
      </c>
      <c r="T1648" s="2">
        <v>0.5858350000000127</v>
      </c>
    </row>
    <row r="1649" spans="12:20" ht="12.75">
      <c r="L1649" s="2">
        <v>204.800000000009</v>
      </c>
      <c r="N1649" s="2">
        <v>0.5857050000000127</v>
      </c>
      <c r="O1649" s="2">
        <v>0.44410000000000005</v>
      </c>
      <c r="P1649" s="132">
        <v>0.40231000000002537</v>
      </c>
      <c r="Q1649" s="2">
        <v>0.5317</v>
      </c>
      <c r="R1649" s="2">
        <v>0.7691</v>
      </c>
      <c r="S1649" s="2">
        <v>0.4879</v>
      </c>
      <c r="T1649" s="2">
        <v>0.5857050000000127</v>
      </c>
    </row>
    <row r="1650" spans="12:20" ht="12.75">
      <c r="L1650" s="2">
        <v>204.900000000009</v>
      </c>
      <c r="N1650" s="2">
        <v>0.5855750000000127</v>
      </c>
      <c r="O1650" s="2">
        <v>0.44400000000000006</v>
      </c>
      <c r="P1650" s="132">
        <v>0.40205000000002544</v>
      </c>
      <c r="Q1650" s="2">
        <v>0.5317</v>
      </c>
      <c r="R1650" s="2">
        <v>0.7691</v>
      </c>
      <c r="S1650" s="2">
        <v>0.48785</v>
      </c>
      <c r="T1650" s="2">
        <v>0.5855750000000127</v>
      </c>
    </row>
    <row r="1651" spans="12:20" ht="12.75">
      <c r="L1651" s="2">
        <v>205.000000000009</v>
      </c>
      <c r="N1651" s="2">
        <v>0.5854450000000128</v>
      </c>
      <c r="O1651" s="2">
        <v>0.44391</v>
      </c>
      <c r="P1651" s="132">
        <v>0.4017900000000255</v>
      </c>
      <c r="Q1651" s="2">
        <v>0.5317</v>
      </c>
      <c r="R1651" s="2">
        <v>0.7691</v>
      </c>
      <c r="S1651" s="2">
        <v>0.487805</v>
      </c>
      <c r="T1651" s="2">
        <v>0.5854450000000128</v>
      </c>
    </row>
    <row r="1652" spans="12:20" ht="12.75">
      <c r="L1652" s="2">
        <v>205.100000000009</v>
      </c>
      <c r="N1652" s="2">
        <v>0.5853150000000128</v>
      </c>
      <c r="O1652" s="2">
        <v>0.44383000000000006</v>
      </c>
      <c r="P1652" s="132">
        <v>0.4015300000000256</v>
      </c>
      <c r="Q1652" s="2">
        <v>0.5317</v>
      </c>
      <c r="R1652" s="2">
        <v>0.7691</v>
      </c>
      <c r="S1652" s="2">
        <v>0.487765</v>
      </c>
      <c r="T1652" s="2">
        <v>0.5853150000000128</v>
      </c>
    </row>
    <row r="1653" spans="12:20" ht="12.75">
      <c r="L1653" s="2">
        <v>205.200000000009</v>
      </c>
      <c r="N1653" s="2">
        <v>0.5851850000000128</v>
      </c>
      <c r="O1653" s="2">
        <v>0.44375</v>
      </c>
      <c r="P1653" s="132">
        <v>0.40127000000002566</v>
      </c>
      <c r="Q1653" s="2">
        <v>0.5317</v>
      </c>
      <c r="R1653" s="2">
        <v>0.7691</v>
      </c>
      <c r="S1653" s="2">
        <v>0.487725</v>
      </c>
      <c r="T1653" s="2">
        <v>0.5851850000000128</v>
      </c>
    </row>
    <row r="1654" spans="12:20" ht="12.75">
      <c r="L1654" s="2">
        <v>205.300000000009</v>
      </c>
      <c r="N1654" s="2">
        <v>0.5850550000000129</v>
      </c>
      <c r="O1654" s="2">
        <v>0.44367</v>
      </c>
      <c r="P1654" s="132">
        <v>0.40101000000002573</v>
      </c>
      <c r="Q1654" s="2">
        <v>0.5317</v>
      </c>
      <c r="R1654" s="2">
        <v>0.7691</v>
      </c>
      <c r="S1654" s="2">
        <v>0.487685</v>
      </c>
      <c r="T1654" s="2">
        <v>0.5850550000000129</v>
      </c>
    </row>
    <row r="1655" spans="12:20" ht="12.75">
      <c r="L1655" s="2">
        <v>205.400000000009</v>
      </c>
      <c r="N1655" s="2">
        <v>0.5849250000000129</v>
      </c>
      <c r="O1655" s="2">
        <v>0.44348999999999994</v>
      </c>
      <c r="P1655" s="132">
        <v>0.4007500000000258</v>
      </c>
      <c r="Q1655" s="2">
        <v>0.5318</v>
      </c>
      <c r="R1655" s="2">
        <v>0.7691</v>
      </c>
      <c r="S1655" s="2">
        <v>0.487645</v>
      </c>
      <c r="T1655" s="2">
        <v>0.5849250000000129</v>
      </c>
    </row>
    <row r="1656" spans="12:20" ht="12.75">
      <c r="L1656" s="2">
        <v>205.500000000009</v>
      </c>
      <c r="N1656" s="2">
        <v>0.5847950000000129</v>
      </c>
      <c r="O1656" s="2">
        <v>0.44340999999999997</v>
      </c>
      <c r="P1656" s="132">
        <v>0.4004900000000259</v>
      </c>
      <c r="Q1656" s="2">
        <v>0.5318</v>
      </c>
      <c r="R1656" s="2">
        <v>0.7691</v>
      </c>
      <c r="S1656" s="2">
        <v>0.487605</v>
      </c>
      <c r="T1656" s="2">
        <v>0.5847950000000129</v>
      </c>
    </row>
    <row r="1657" spans="12:20" ht="12.75">
      <c r="L1657" s="2">
        <v>205.600000000009</v>
      </c>
      <c r="N1657" s="2">
        <v>0.584665000000013</v>
      </c>
      <c r="O1657" s="2">
        <v>0.44333</v>
      </c>
      <c r="P1657" s="132">
        <v>0.40023000000002595</v>
      </c>
      <c r="Q1657" s="2">
        <v>0.5318</v>
      </c>
      <c r="R1657" s="2">
        <v>0.7691</v>
      </c>
      <c r="S1657" s="2">
        <v>0.487565</v>
      </c>
      <c r="T1657" s="2">
        <v>0.584665000000013</v>
      </c>
    </row>
    <row r="1658" spans="12:20" ht="12.75">
      <c r="L1658" s="2">
        <v>205.700000000009</v>
      </c>
      <c r="N1658" s="2">
        <v>0.584535000000013</v>
      </c>
      <c r="O1658" s="2">
        <v>0.4432499999999999</v>
      </c>
      <c r="P1658" s="132">
        <v>0.399970000000026</v>
      </c>
      <c r="Q1658" s="2">
        <v>0.5318</v>
      </c>
      <c r="R1658" s="2">
        <v>0.7691</v>
      </c>
      <c r="S1658" s="2">
        <v>0.487525</v>
      </c>
      <c r="T1658" s="2">
        <v>0.584535000000013</v>
      </c>
    </row>
    <row r="1659" spans="12:20" ht="12.75">
      <c r="L1659" s="2">
        <v>205.800000000009</v>
      </c>
      <c r="N1659" s="2">
        <v>0.584405000000013</v>
      </c>
      <c r="O1659" s="2">
        <v>0.44316999999999995</v>
      </c>
      <c r="P1659" s="132">
        <v>0.3997100000000261</v>
      </c>
      <c r="Q1659" s="2">
        <v>0.5318</v>
      </c>
      <c r="R1659" s="2">
        <v>0.7691</v>
      </c>
      <c r="S1659" s="2">
        <v>0.487485</v>
      </c>
      <c r="T1659" s="2">
        <v>0.584405000000013</v>
      </c>
    </row>
    <row r="1660" spans="12:20" ht="12.75">
      <c r="L1660" s="2">
        <v>205.900000000009</v>
      </c>
      <c r="N1660" s="2">
        <v>0.5842750000000131</v>
      </c>
      <c r="O1660" s="2">
        <v>0.44309</v>
      </c>
      <c r="P1660" s="132">
        <v>0.3994500000000262</v>
      </c>
      <c r="Q1660" s="2">
        <v>0.5318</v>
      </c>
      <c r="R1660" s="2">
        <v>0.7691</v>
      </c>
      <c r="S1660" s="2">
        <v>0.487445</v>
      </c>
      <c r="T1660" s="2">
        <v>0.5842750000000131</v>
      </c>
    </row>
    <row r="1661" spans="12:20" ht="12.75">
      <c r="L1661" s="2">
        <v>206.000000000009</v>
      </c>
      <c r="N1661" s="2">
        <v>0.5841450000000131</v>
      </c>
      <c r="O1661" s="2">
        <v>0.4430099999999999</v>
      </c>
      <c r="P1661" s="132">
        <v>0.39919000000002625</v>
      </c>
      <c r="Q1661" s="2">
        <v>0.5318</v>
      </c>
      <c r="R1661" s="2">
        <v>0.7691</v>
      </c>
      <c r="S1661" s="2">
        <v>0.487405</v>
      </c>
      <c r="T1661" s="2">
        <v>0.5841450000000131</v>
      </c>
    </row>
    <row r="1662" spans="12:20" ht="12.75">
      <c r="L1662" s="2">
        <v>206.100000000009</v>
      </c>
      <c r="N1662" s="2">
        <v>0.5840150000000132</v>
      </c>
      <c r="O1662" s="2">
        <v>0.44292999999999993</v>
      </c>
      <c r="P1662" s="132">
        <v>0.3989300000000263</v>
      </c>
      <c r="Q1662" s="2">
        <v>0.5318</v>
      </c>
      <c r="R1662" s="2">
        <v>0.7691</v>
      </c>
      <c r="S1662" s="2">
        <v>0.487365</v>
      </c>
      <c r="T1662" s="2">
        <v>0.5840150000000132</v>
      </c>
    </row>
    <row r="1663" spans="12:20" ht="12.75">
      <c r="L1663" s="2">
        <v>206.200000000009</v>
      </c>
      <c r="N1663" s="2">
        <v>0.5838850000000132</v>
      </c>
      <c r="O1663" s="2">
        <v>0.44284999999999997</v>
      </c>
      <c r="P1663" s="132">
        <v>0.3986700000000264</v>
      </c>
      <c r="Q1663" s="2">
        <v>0.5318</v>
      </c>
      <c r="R1663" s="2">
        <v>0.7691</v>
      </c>
      <c r="S1663" s="2">
        <v>0.487325</v>
      </c>
      <c r="T1663" s="2">
        <v>0.5838850000000132</v>
      </c>
    </row>
    <row r="1664" spans="12:20" ht="12.75">
      <c r="L1664" s="2">
        <v>206.300000000009</v>
      </c>
      <c r="N1664" s="2">
        <v>0.5837550000000132</v>
      </c>
      <c r="O1664" s="2">
        <v>0.44277</v>
      </c>
      <c r="P1664" s="132">
        <v>0.39841000000002647</v>
      </c>
      <c r="Q1664" s="2">
        <v>0.5318</v>
      </c>
      <c r="R1664" s="2">
        <v>0.7691</v>
      </c>
      <c r="S1664" s="2">
        <v>0.487285</v>
      </c>
      <c r="T1664" s="2">
        <v>0.5837550000000132</v>
      </c>
    </row>
    <row r="1665" spans="12:20" ht="12.75">
      <c r="L1665" s="2">
        <v>206.400000000009</v>
      </c>
      <c r="N1665" s="2">
        <v>0.5836250000000133</v>
      </c>
      <c r="O1665" s="2">
        <v>0.4426899999999999</v>
      </c>
      <c r="P1665" s="132">
        <v>0.39815000000002654</v>
      </c>
      <c r="Q1665" s="2">
        <v>0.5318</v>
      </c>
      <c r="R1665" s="2">
        <v>0.7691</v>
      </c>
      <c r="S1665" s="2">
        <v>0.487245</v>
      </c>
      <c r="T1665" s="2">
        <v>0.5836250000000133</v>
      </c>
    </row>
    <row r="1666" spans="12:20" ht="12.75">
      <c r="L1666" s="2">
        <v>206.500000000009</v>
      </c>
      <c r="N1666" s="2">
        <v>0.5834950000000133</v>
      </c>
      <c r="O1666" s="2">
        <v>0.44260999999999995</v>
      </c>
      <c r="P1666" s="132">
        <v>0.3978900000000266</v>
      </c>
      <c r="Q1666" s="2">
        <v>0.5318</v>
      </c>
      <c r="R1666" s="2">
        <v>0.7691</v>
      </c>
      <c r="S1666" s="2">
        <v>0.487205</v>
      </c>
      <c r="T1666" s="2">
        <v>0.5834950000000133</v>
      </c>
    </row>
    <row r="1667" spans="12:20" ht="12.75">
      <c r="L1667" s="2">
        <v>206.600000000009</v>
      </c>
      <c r="N1667" s="2">
        <v>0.5833650000000133</v>
      </c>
      <c r="O1667" s="2">
        <v>0.44253</v>
      </c>
      <c r="P1667" s="132">
        <v>0.3976300000000267</v>
      </c>
      <c r="Q1667" s="2">
        <v>0.5318</v>
      </c>
      <c r="R1667" s="2">
        <v>0.7691</v>
      </c>
      <c r="S1667" s="2">
        <v>0.487165</v>
      </c>
      <c r="T1667" s="2">
        <v>0.5833650000000133</v>
      </c>
    </row>
    <row r="1668" spans="12:20" ht="12.75">
      <c r="L1668" s="2">
        <v>206.700000000009</v>
      </c>
      <c r="N1668" s="2">
        <v>0.5832350000000134</v>
      </c>
      <c r="O1668" s="2">
        <v>0.4424499999999999</v>
      </c>
      <c r="P1668" s="132">
        <v>0.39737000000002676</v>
      </c>
      <c r="Q1668" s="2">
        <v>0.5318</v>
      </c>
      <c r="R1668" s="2">
        <v>0.7691</v>
      </c>
      <c r="S1668" s="2">
        <v>0.487125</v>
      </c>
      <c r="T1668" s="2">
        <v>0.5832350000000134</v>
      </c>
    </row>
    <row r="1669" spans="12:20" ht="12.75">
      <c r="L1669" s="2">
        <v>206.800000000009</v>
      </c>
      <c r="N1669" s="2">
        <v>0.5831050000000134</v>
      </c>
      <c r="O1669" s="2">
        <v>0.44236999999999993</v>
      </c>
      <c r="P1669" s="132">
        <v>0.39711000000002683</v>
      </c>
      <c r="Q1669" s="2">
        <v>0.5318</v>
      </c>
      <c r="R1669" s="2">
        <v>0.7691</v>
      </c>
      <c r="S1669" s="2">
        <v>0.487085</v>
      </c>
      <c r="T1669" s="2">
        <v>0.5831050000000134</v>
      </c>
    </row>
    <row r="1670" spans="12:20" ht="12.75">
      <c r="L1670" s="2">
        <v>206.900000000009</v>
      </c>
      <c r="N1670" s="2">
        <v>0.5829750000000135</v>
      </c>
      <c r="O1670" s="2">
        <v>0.44228999999999996</v>
      </c>
      <c r="P1670" s="132">
        <v>0.3968500000000269</v>
      </c>
      <c r="Q1670" s="2">
        <v>0.5318</v>
      </c>
      <c r="R1670" s="2">
        <v>0.7691</v>
      </c>
      <c r="S1670" s="2">
        <v>0.487045</v>
      </c>
      <c r="T1670" s="2">
        <v>0.5829750000000135</v>
      </c>
    </row>
    <row r="1671" spans="12:20" ht="12.75">
      <c r="L1671" s="2">
        <v>207.000000000009</v>
      </c>
      <c r="N1671" s="2">
        <v>0.5828450000000135</v>
      </c>
      <c r="O1671" s="2">
        <v>0.44221</v>
      </c>
      <c r="P1671" s="132">
        <v>0.396590000000027</v>
      </c>
      <c r="Q1671" s="2">
        <v>0.5318</v>
      </c>
      <c r="R1671" s="2">
        <v>0.7691</v>
      </c>
      <c r="S1671" s="2">
        <v>0.487005</v>
      </c>
      <c r="T1671" s="2">
        <v>0.5828450000000135</v>
      </c>
    </row>
    <row r="1672" spans="12:20" ht="12.75">
      <c r="L1672" s="2">
        <v>207.100000000009</v>
      </c>
      <c r="N1672" s="2">
        <v>0.5827150000000135</v>
      </c>
      <c r="O1672" s="2">
        <v>0.4421299999999999</v>
      </c>
      <c r="P1672" s="132">
        <v>0.39633000000002705</v>
      </c>
      <c r="Q1672" s="2">
        <v>0.5318</v>
      </c>
      <c r="R1672" s="2">
        <v>0.7691</v>
      </c>
      <c r="S1672" s="2">
        <v>0.486965</v>
      </c>
      <c r="T1672" s="2">
        <v>0.5827150000000135</v>
      </c>
    </row>
    <row r="1673" spans="12:20" ht="12.75">
      <c r="L1673" s="2">
        <v>207.200000000009</v>
      </c>
      <c r="N1673" s="2">
        <v>0.5825850000000136</v>
      </c>
      <c r="O1673" s="2">
        <v>0.44204999999999994</v>
      </c>
      <c r="P1673" s="132">
        <v>0.3960700000000271</v>
      </c>
      <c r="Q1673" s="2">
        <v>0.5318</v>
      </c>
      <c r="R1673" s="2">
        <v>0.7691</v>
      </c>
      <c r="S1673" s="2">
        <v>0.486925</v>
      </c>
      <c r="T1673" s="2">
        <v>0.5825850000000136</v>
      </c>
    </row>
    <row r="1674" spans="12:20" ht="12.75">
      <c r="L1674" s="2">
        <v>207.30000000001</v>
      </c>
      <c r="N1674" s="2">
        <v>0.5824550000000136</v>
      </c>
      <c r="O1674" s="2">
        <v>0.44197</v>
      </c>
      <c r="P1674" s="132">
        <v>0.3958100000000272</v>
      </c>
      <c r="Q1674" s="2">
        <v>0.5318</v>
      </c>
      <c r="R1674" s="2">
        <v>0.7691</v>
      </c>
      <c r="S1674" s="2">
        <v>0.486885</v>
      </c>
      <c r="T1674" s="2">
        <v>0.5824550000000136</v>
      </c>
    </row>
    <row r="1675" spans="12:20" ht="12.75">
      <c r="L1675" s="2">
        <v>207.400000000009</v>
      </c>
      <c r="N1675" s="2">
        <v>0.5823250000000136</v>
      </c>
      <c r="O1675" s="2">
        <v>0.44189</v>
      </c>
      <c r="P1675" s="132">
        <v>0.39555000000002727</v>
      </c>
      <c r="Q1675" s="2">
        <v>0.5318</v>
      </c>
      <c r="R1675" s="2">
        <v>0.7691</v>
      </c>
      <c r="S1675" s="2">
        <v>0.486845</v>
      </c>
      <c r="T1675" s="2">
        <v>0.5823250000000136</v>
      </c>
    </row>
    <row r="1676" spans="12:20" ht="12.75">
      <c r="L1676" s="2">
        <v>207.500000000009</v>
      </c>
      <c r="N1676" s="2">
        <v>0.5821950000000137</v>
      </c>
      <c r="O1676" s="2">
        <v>0.4418099999999999</v>
      </c>
      <c r="P1676" s="132">
        <v>0.39529000000002734</v>
      </c>
      <c r="Q1676" s="2">
        <v>0.5318</v>
      </c>
      <c r="R1676" s="2">
        <v>0.7691</v>
      </c>
      <c r="S1676" s="2">
        <v>0.486805</v>
      </c>
      <c r="T1676" s="2">
        <v>0.5821950000000137</v>
      </c>
    </row>
    <row r="1677" spans="12:20" ht="12.75">
      <c r="L1677" s="2">
        <v>207.600000000009</v>
      </c>
      <c r="N1677" s="2">
        <v>0.5820650000000137</v>
      </c>
      <c r="O1677" s="2">
        <v>0.44172999999999996</v>
      </c>
      <c r="P1677" s="132">
        <v>0.3950300000000274</v>
      </c>
      <c r="Q1677" s="2">
        <v>0.5318</v>
      </c>
      <c r="R1677" s="2">
        <v>0.7691</v>
      </c>
      <c r="S1677" s="2">
        <v>0.486765</v>
      </c>
      <c r="T1677" s="2">
        <v>0.5820650000000137</v>
      </c>
    </row>
    <row r="1678" spans="12:20" ht="12.75">
      <c r="L1678" s="2">
        <v>207.700000000009</v>
      </c>
      <c r="N1678" s="2">
        <v>0.5819350000000137</v>
      </c>
      <c r="O1678" s="2">
        <v>0.44165</v>
      </c>
      <c r="P1678" s="132">
        <v>0.3947700000000275</v>
      </c>
      <c r="Q1678" s="2">
        <v>0.5318</v>
      </c>
      <c r="R1678" s="2">
        <v>0.7691</v>
      </c>
      <c r="S1678" s="2">
        <v>0.486725</v>
      </c>
      <c r="T1678" s="2">
        <v>0.5819350000000137</v>
      </c>
    </row>
    <row r="1679" spans="12:20" ht="12.75">
      <c r="L1679" s="2">
        <v>207.80000000001</v>
      </c>
      <c r="N1679" s="2">
        <v>0.5818050000000138</v>
      </c>
      <c r="O1679" s="2">
        <v>0.4415699999999999</v>
      </c>
      <c r="P1679" s="132">
        <v>0.39451000000002756</v>
      </c>
      <c r="Q1679" s="2">
        <v>0.5318</v>
      </c>
      <c r="R1679" s="2">
        <v>0.7691</v>
      </c>
      <c r="S1679" s="2">
        <v>0.486685</v>
      </c>
      <c r="T1679" s="2">
        <v>0.5818050000000138</v>
      </c>
    </row>
    <row r="1680" spans="12:20" ht="12.75">
      <c r="L1680" s="2">
        <v>207.90000000001</v>
      </c>
      <c r="N1680" s="2">
        <v>0.5816750000000138</v>
      </c>
      <c r="O1680" s="2">
        <v>0.44148999999999994</v>
      </c>
      <c r="P1680" s="132">
        <v>0.39425000000002763</v>
      </c>
      <c r="Q1680" s="2">
        <v>0.5318</v>
      </c>
      <c r="R1680" s="2">
        <v>0.7691</v>
      </c>
      <c r="S1680" s="2">
        <v>0.486645</v>
      </c>
      <c r="T1680" s="2">
        <v>0.5816750000000138</v>
      </c>
    </row>
    <row r="1681" spans="12:20" ht="12.75">
      <c r="L1681" s="2">
        <v>208.00000000001</v>
      </c>
      <c r="N1681" s="2">
        <v>0.5815450000000139</v>
      </c>
      <c r="O1681" s="2">
        <v>0.44140999999999997</v>
      </c>
      <c r="P1681" s="132">
        <v>0.3939900000000277</v>
      </c>
      <c r="Q1681" s="2">
        <v>0.5318</v>
      </c>
      <c r="R1681" s="2">
        <v>0.7691</v>
      </c>
      <c r="S1681" s="2">
        <v>0.486605</v>
      </c>
      <c r="T1681" s="2">
        <v>0.5815450000000139</v>
      </c>
    </row>
    <row r="1682" spans="12:20" ht="12.75">
      <c r="L1682" s="2">
        <v>208.10000000001</v>
      </c>
      <c r="N1682" s="2">
        <v>0.5814150000000139</v>
      </c>
      <c r="O1682" s="2">
        <v>0.44133</v>
      </c>
      <c r="P1682" s="132">
        <v>0.3937300000000278</v>
      </c>
      <c r="Q1682" s="2">
        <v>0.5318</v>
      </c>
      <c r="R1682" s="2">
        <v>0.7691</v>
      </c>
      <c r="S1682" s="2">
        <v>0.486565</v>
      </c>
      <c r="T1682" s="2">
        <v>0.5814150000000139</v>
      </c>
    </row>
    <row r="1683" spans="12:20" ht="12.75">
      <c r="L1683" s="2">
        <v>208.20000000001</v>
      </c>
      <c r="N1683" s="2">
        <v>0.5812850000000139</v>
      </c>
      <c r="O1683" s="2">
        <v>0.44125</v>
      </c>
      <c r="P1683" s="132">
        <v>0.39347000000002785</v>
      </c>
      <c r="Q1683" s="2">
        <v>0.5318</v>
      </c>
      <c r="R1683" s="2">
        <v>0.7691</v>
      </c>
      <c r="S1683" s="2">
        <v>0.486525</v>
      </c>
      <c r="T1683" s="2">
        <v>0.5812850000000139</v>
      </c>
    </row>
    <row r="1684" spans="12:20" ht="12.75">
      <c r="L1684" s="2">
        <v>208.30000000001</v>
      </c>
      <c r="N1684" s="2">
        <v>0.581155000000014</v>
      </c>
      <c r="O1684" s="2">
        <v>0.44116999999999995</v>
      </c>
      <c r="P1684" s="132">
        <v>0.3932100000000279</v>
      </c>
      <c r="Q1684" s="2">
        <v>0.5318</v>
      </c>
      <c r="R1684" s="2">
        <v>0.7691</v>
      </c>
      <c r="S1684" s="2">
        <v>0.486485</v>
      </c>
      <c r="T1684" s="2">
        <v>0.581155000000014</v>
      </c>
    </row>
    <row r="1685" spans="12:20" ht="12.75">
      <c r="L1685" s="2">
        <v>208.40000000001</v>
      </c>
      <c r="N1685" s="2">
        <v>0.581025000000014</v>
      </c>
      <c r="O1685" s="2">
        <v>0.44109</v>
      </c>
      <c r="P1685" s="132">
        <v>0.392950000000028</v>
      </c>
      <c r="Q1685" s="2">
        <v>0.5318</v>
      </c>
      <c r="R1685" s="2">
        <v>0.7691</v>
      </c>
      <c r="S1685" s="2">
        <v>0.486445</v>
      </c>
      <c r="T1685" s="2">
        <v>0.581025000000014</v>
      </c>
    </row>
    <row r="1686" spans="12:20" ht="12.75">
      <c r="L1686" s="2">
        <v>208.50000000001</v>
      </c>
      <c r="N1686" s="2">
        <v>0.580895000000014</v>
      </c>
      <c r="O1686" s="2">
        <v>0.4410099999999999</v>
      </c>
      <c r="P1686" s="132">
        <v>0.39269000000002807</v>
      </c>
      <c r="Q1686" s="2">
        <v>0.5318</v>
      </c>
      <c r="R1686" s="2">
        <v>0.7691</v>
      </c>
      <c r="S1686" s="2">
        <v>0.486405</v>
      </c>
      <c r="T1686" s="2">
        <v>0.580895000000014</v>
      </c>
    </row>
    <row r="1687" spans="12:20" ht="12.75">
      <c r="L1687" s="2">
        <v>208.60000000001</v>
      </c>
      <c r="N1687" s="2">
        <v>0.5807650000000141</v>
      </c>
      <c r="O1687" s="2">
        <v>0.44092999999999993</v>
      </c>
      <c r="P1687" s="132">
        <v>0.39243000000002815</v>
      </c>
      <c r="Q1687" s="2">
        <v>0.5318</v>
      </c>
      <c r="R1687" s="2">
        <v>0.7691</v>
      </c>
      <c r="S1687" s="2">
        <v>0.486365</v>
      </c>
      <c r="T1687" s="2">
        <v>0.5807650000000141</v>
      </c>
    </row>
    <row r="1688" spans="12:20" ht="12.75">
      <c r="L1688" s="2">
        <v>208.70000000001</v>
      </c>
      <c r="N1688" s="2">
        <v>0.5806350000000141</v>
      </c>
      <c r="O1688" s="2">
        <v>0.44084999999999996</v>
      </c>
      <c r="P1688" s="132">
        <v>0.3921700000000282</v>
      </c>
      <c r="Q1688" s="2">
        <v>0.5318</v>
      </c>
      <c r="R1688" s="2">
        <v>0.7691</v>
      </c>
      <c r="S1688" s="2">
        <v>0.486325</v>
      </c>
      <c r="T1688" s="2">
        <v>0.5806350000000141</v>
      </c>
    </row>
    <row r="1689" spans="12:20" ht="12.75">
      <c r="L1689" s="2">
        <v>208.80000000001</v>
      </c>
      <c r="N1689" s="2">
        <v>0.5805050000000141</v>
      </c>
      <c r="O1689" s="2">
        <v>0.44077</v>
      </c>
      <c r="P1689" s="132">
        <v>0.3919100000000283</v>
      </c>
      <c r="Q1689" s="2">
        <v>0.5318</v>
      </c>
      <c r="R1689" s="2">
        <v>0.7691</v>
      </c>
      <c r="S1689" s="2">
        <v>0.486285</v>
      </c>
      <c r="T1689" s="2">
        <v>0.5805050000000141</v>
      </c>
    </row>
    <row r="1690" spans="12:20" ht="12.75">
      <c r="L1690" s="2">
        <v>208.90000000001</v>
      </c>
      <c r="N1690" s="2">
        <v>0.5803750000000142</v>
      </c>
      <c r="O1690" s="2">
        <v>0.4406899999999999</v>
      </c>
      <c r="P1690" s="132">
        <v>0.39165000000002836</v>
      </c>
      <c r="Q1690" s="2">
        <v>0.5318</v>
      </c>
      <c r="R1690" s="2">
        <v>0.7691</v>
      </c>
      <c r="S1690" s="2">
        <v>0.486245</v>
      </c>
      <c r="T1690" s="2">
        <v>0.5803750000000142</v>
      </c>
    </row>
    <row r="1691" spans="12:20" ht="12.75">
      <c r="L1691" s="2">
        <v>209.00000000001</v>
      </c>
      <c r="N1691" s="2">
        <v>0.5802450000000142</v>
      </c>
      <c r="O1691" s="2">
        <v>0.44060999999999995</v>
      </c>
      <c r="P1691" s="132">
        <v>0.39139000000002844</v>
      </c>
      <c r="Q1691" s="2">
        <v>0.5318</v>
      </c>
      <c r="R1691" s="2">
        <v>0.7691</v>
      </c>
      <c r="S1691" s="2">
        <v>0.486205</v>
      </c>
      <c r="T1691" s="2">
        <v>0.5802450000000142</v>
      </c>
    </row>
    <row r="1692" spans="12:20" ht="12.75">
      <c r="L1692" s="2">
        <v>209.10000000001</v>
      </c>
      <c r="N1692" s="2">
        <v>0.5801150000000143</v>
      </c>
      <c r="O1692" s="2">
        <v>0.44053</v>
      </c>
      <c r="P1692" s="132">
        <v>0.3911300000000285</v>
      </c>
      <c r="Q1692" s="2">
        <v>0.5318</v>
      </c>
      <c r="R1692" s="2">
        <v>0.7691</v>
      </c>
      <c r="S1692" s="2">
        <v>0.486165</v>
      </c>
      <c r="T1692" s="2">
        <v>0.5801150000000143</v>
      </c>
    </row>
    <row r="1693" spans="12:20" ht="12.75">
      <c r="L1693" s="2">
        <v>209.20000000001</v>
      </c>
      <c r="N1693" s="2">
        <v>0.5799850000000143</v>
      </c>
      <c r="O1693" s="2">
        <v>0.4404499999999999</v>
      </c>
      <c r="P1693" s="132">
        <v>0.3908700000000286</v>
      </c>
      <c r="Q1693" s="2">
        <v>0.5318</v>
      </c>
      <c r="R1693" s="2">
        <v>0.7691</v>
      </c>
      <c r="S1693" s="2">
        <v>0.486125</v>
      </c>
      <c r="T1693" s="2">
        <v>0.5799850000000143</v>
      </c>
    </row>
    <row r="1694" spans="12:20" ht="12.75">
      <c r="L1694" s="2">
        <v>209.30000000001</v>
      </c>
      <c r="N1694" s="2">
        <v>0.5798550000000143</v>
      </c>
      <c r="O1694" s="2">
        <v>0.44036999999999993</v>
      </c>
      <c r="P1694" s="132">
        <v>0.39061000000002866</v>
      </c>
      <c r="Q1694" s="2">
        <v>0.5318</v>
      </c>
      <c r="R1694" s="2">
        <v>0.7691</v>
      </c>
      <c r="S1694" s="2">
        <v>0.486085</v>
      </c>
      <c r="T1694" s="2">
        <v>0.5798550000000143</v>
      </c>
    </row>
    <row r="1695" spans="12:20" ht="12.75">
      <c r="L1695" s="2">
        <v>209.40000000001</v>
      </c>
      <c r="N1695" s="2">
        <v>0.5797250000000144</v>
      </c>
      <c r="O1695" s="2">
        <v>0.44028999999999996</v>
      </c>
      <c r="P1695" s="132">
        <v>0.39035000000002873</v>
      </c>
      <c r="Q1695" s="2">
        <v>0.5318</v>
      </c>
      <c r="R1695" s="2">
        <v>0.7691</v>
      </c>
      <c r="S1695" s="2">
        <v>0.486045</v>
      </c>
      <c r="T1695" s="2">
        <v>0.5797250000000144</v>
      </c>
    </row>
    <row r="1696" spans="12:20" ht="12.75">
      <c r="L1696" s="2">
        <v>209.50000000001</v>
      </c>
      <c r="N1696" s="2">
        <v>0.5795950000000144</v>
      </c>
      <c r="O1696" s="2">
        <v>0.44021</v>
      </c>
      <c r="P1696" s="132">
        <v>0.3900900000000288</v>
      </c>
      <c r="Q1696" s="2">
        <v>0.5318</v>
      </c>
      <c r="R1696" s="2">
        <v>0.7691</v>
      </c>
      <c r="S1696" s="2">
        <v>0.486005</v>
      </c>
      <c r="T1696" s="2">
        <v>0.5795950000000144</v>
      </c>
    </row>
    <row r="1697" spans="12:20" ht="12.75">
      <c r="L1697" s="2">
        <v>209.60000000001</v>
      </c>
      <c r="N1697" s="2">
        <v>0.5794650000000144</v>
      </c>
      <c r="O1697" s="2">
        <v>0.4401299999999999</v>
      </c>
      <c r="P1697" s="132">
        <v>0.3898300000000289</v>
      </c>
      <c r="Q1697" s="2">
        <v>0.5318</v>
      </c>
      <c r="R1697" s="2">
        <v>0.7691</v>
      </c>
      <c r="S1697" s="2">
        <v>0.485965</v>
      </c>
      <c r="T1697" s="2">
        <v>0.5794650000000144</v>
      </c>
    </row>
    <row r="1698" spans="12:20" ht="12.75">
      <c r="L1698" s="2">
        <v>209.70000000001</v>
      </c>
      <c r="N1698" s="2">
        <v>0.5793350000000145</v>
      </c>
      <c r="O1698" s="2">
        <v>0.44004999999999994</v>
      </c>
      <c r="P1698" s="132">
        <v>0.38957000000002895</v>
      </c>
      <c r="Q1698" s="2">
        <v>0.5318</v>
      </c>
      <c r="R1698" s="2">
        <v>0.7691</v>
      </c>
      <c r="S1698" s="2">
        <v>0.485925</v>
      </c>
      <c r="T1698" s="2">
        <v>0.5793350000000145</v>
      </c>
    </row>
    <row r="1699" spans="12:20" ht="12.75">
      <c r="L1699" s="2">
        <v>209.80000000001</v>
      </c>
      <c r="N1699" s="2">
        <v>0.5792050000000145</v>
      </c>
      <c r="O1699" s="2">
        <v>0.43996999999999997</v>
      </c>
      <c r="P1699" s="132">
        <v>0.389310000000029</v>
      </c>
      <c r="Q1699" s="2">
        <v>0.5318</v>
      </c>
      <c r="R1699" s="2">
        <v>0.7691</v>
      </c>
      <c r="S1699" s="2">
        <v>0.485885</v>
      </c>
      <c r="T1699" s="2">
        <v>0.5792050000000145</v>
      </c>
    </row>
    <row r="1700" spans="12:20" ht="12.75">
      <c r="L1700" s="2">
        <v>209.90000000001</v>
      </c>
      <c r="N1700" s="2">
        <v>0.5790750000000146</v>
      </c>
      <c r="O1700" s="2">
        <v>0.43989</v>
      </c>
      <c r="P1700" s="132">
        <v>0.3890500000000291</v>
      </c>
      <c r="Q1700" s="2">
        <v>0.5318</v>
      </c>
      <c r="R1700" s="2">
        <v>0.7691</v>
      </c>
      <c r="S1700" s="2">
        <v>0.485845</v>
      </c>
      <c r="T1700" s="2">
        <v>0.5790750000000146</v>
      </c>
    </row>
    <row r="1701" spans="12:20" ht="12.75">
      <c r="L1701" s="2">
        <v>210.00000000001</v>
      </c>
      <c r="N1701" s="2">
        <v>0.5789450000000146</v>
      </c>
      <c r="O1701" s="2">
        <v>0.4398099999999999</v>
      </c>
      <c r="P1701" s="132">
        <v>0.38879000000002917</v>
      </c>
      <c r="Q1701" s="2">
        <v>0.5318</v>
      </c>
      <c r="R1701" s="2">
        <v>0.7691</v>
      </c>
      <c r="S1701" s="2">
        <v>0.485805</v>
      </c>
      <c r="T1701" s="2">
        <v>0.5789450000000146</v>
      </c>
    </row>
    <row r="1702" spans="12:20" ht="12.75">
      <c r="L1702" s="2">
        <v>210.10000000001</v>
      </c>
      <c r="N1702" s="2">
        <v>0.5788150000000146</v>
      </c>
      <c r="O1702" s="2">
        <v>0.43972999999999995</v>
      </c>
      <c r="P1702" s="132">
        <v>0.38853000000002924</v>
      </c>
      <c r="Q1702" s="2">
        <v>0.5318</v>
      </c>
      <c r="R1702" s="2">
        <v>0.7691</v>
      </c>
      <c r="S1702" s="2">
        <v>0.485765</v>
      </c>
      <c r="T1702" s="2">
        <v>0.5788150000000146</v>
      </c>
    </row>
    <row r="1703" spans="12:20" ht="12.75">
      <c r="L1703" s="2">
        <v>210.20000000001</v>
      </c>
      <c r="N1703" s="2">
        <v>0.5786850000000147</v>
      </c>
      <c r="O1703" s="2">
        <v>0.43965</v>
      </c>
      <c r="P1703" s="132">
        <v>0.3882700000000293</v>
      </c>
      <c r="Q1703" s="2">
        <v>0.5318</v>
      </c>
      <c r="R1703" s="2">
        <v>0.7691</v>
      </c>
      <c r="S1703" s="2">
        <v>0.485725</v>
      </c>
      <c r="T1703" s="2">
        <v>0.5786850000000147</v>
      </c>
    </row>
    <row r="1704" spans="12:20" ht="12.75">
      <c r="L1704" s="2">
        <v>210.30000000001</v>
      </c>
      <c r="N1704" s="2">
        <v>0.5785550000000147</v>
      </c>
      <c r="O1704" s="2">
        <v>0.4395699999999999</v>
      </c>
      <c r="P1704" s="132">
        <v>0.3880100000000294</v>
      </c>
      <c r="Q1704" s="2">
        <v>0.5318</v>
      </c>
      <c r="R1704" s="2">
        <v>0.7691</v>
      </c>
      <c r="S1704" s="2">
        <v>0.485685</v>
      </c>
      <c r="T1704" s="2">
        <v>0.5785550000000147</v>
      </c>
    </row>
    <row r="1705" spans="12:20" ht="12.75">
      <c r="L1705" s="2">
        <v>210.40000000001</v>
      </c>
      <c r="N1705" s="2">
        <v>0.5784250000000147</v>
      </c>
      <c r="O1705" s="2">
        <v>0.43948999999999994</v>
      </c>
      <c r="P1705" s="132">
        <v>0.38775000000002946</v>
      </c>
      <c r="Q1705" s="2">
        <v>0.5318</v>
      </c>
      <c r="R1705" s="2">
        <v>0.7691</v>
      </c>
      <c r="S1705" s="2">
        <v>0.485645</v>
      </c>
      <c r="T1705" s="2">
        <v>0.5784250000000147</v>
      </c>
    </row>
    <row r="1706" spans="12:20" ht="12.75">
      <c r="L1706" s="2">
        <v>210.50000000001</v>
      </c>
      <c r="N1706" s="2">
        <v>0.5782950000000148</v>
      </c>
      <c r="O1706" s="2">
        <v>0.43940999999999997</v>
      </c>
      <c r="P1706" s="132">
        <v>0.38749000000002953</v>
      </c>
      <c r="Q1706" s="2">
        <v>0.5318</v>
      </c>
      <c r="R1706" s="2">
        <v>0.7691</v>
      </c>
      <c r="S1706" s="2">
        <v>0.485605</v>
      </c>
      <c r="T1706" s="2">
        <v>0.5782950000000148</v>
      </c>
    </row>
    <row r="1707" spans="12:20" ht="12.75">
      <c r="L1707" s="2">
        <v>210.60000000001</v>
      </c>
      <c r="N1707" s="2">
        <v>0.5781650000000148</v>
      </c>
      <c r="O1707" s="2">
        <v>0.43933</v>
      </c>
      <c r="P1707" s="132">
        <v>0.3872300000000296</v>
      </c>
      <c r="Q1707" s="2">
        <v>0.5318</v>
      </c>
      <c r="R1707" s="2">
        <v>0.7691</v>
      </c>
      <c r="S1707" s="2">
        <v>0.485565</v>
      </c>
      <c r="T1707" s="2">
        <v>0.5781650000000148</v>
      </c>
    </row>
    <row r="1708" spans="12:20" ht="12.75">
      <c r="L1708" s="2">
        <v>210.70000000001</v>
      </c>
      <c r="N1708" s="2">
        <v>0.5780350000000148</v>
      </c>
      <c r="O1708" s="2">
        <v>0.4392499999999999</v>
      </c>
      <c r="P1708" s="132">
        <v>0.3869700000000297</v>
      </c>
      <c r="Q1708" s="2">
        <v>0.5318</v>
      </c>
      <c r="R1708" s="2">
        <v>0.7691</v>
      </c>
      <c r="S1708" s="2">
        <v>0.485525</v>
      </c>
      <c r="T1708" s="2">
        <v>0.5780350000000148</v>
      </c>
    </row>
    <row r="1709" spans="12:20" ht="12.75">
      <c r="L1709" s="2">
        <v>210.80000000001</v>
      </c>
      <c r="N1709" s="2">
        <v>0.5779050000000149</v>
      </c>
      <c r="O1709" s="2">
        <v>0.43916999999999995</v>
      </c>
      <c r="P1709" s="132">
        <v>0.38671000000002975</v>
      </c>
      <c r="Q1709" s="2">
        <v>0.5318</v>
      </c>
      <c r="R1709" s="2">
        <v>0.7691</v>
      </c>
      <c r="S1709" s="2">
        <v>0.485485</v>
      </c>
      <c r="T1709" s="2">
        <v>0.5779050000000149</v>
      </c>
    </row>
    <row r="1710" spans="12:20" ht="12.75">
      <c r="L1710" s="2">
        <v>210.90000000001</v>
      </c>
      <c r="N1710" s="2">
        <v>0.5777750000000149</v>
      </c>
      <c r="O1710" s="2">
        <v>0.43909</v>
      </c>
      <c r="P1710" s="132">
        <v>0.3864500000000298</v>
      </c>
      <c r="Q1710" s="2">
        <v>0.5318</v>
      </c>
      <c r="R1710" s="2">
        <v>0.7691</v>
      </c>
      <c r="S1710" s="2">
        <v>0.485445</v>
      </c>
      <c r="T1710" s="2">
        <v>0.5777750000000149</v>
      </c>
    </row>
    <row r="1711" spans="12:20" ht="12.75">
      <c r="L1711" s="2">
        <v>211.00000000001</v>
      </c>
      <c r="N1711" s="2">
        <v>0.577645000000015</v>
      </c>
      <c r="O1711" s="2">
        <v>0.4390099999999999</v>
      </c>
      <c r="P1711" s="132">
        <v>0.3861900000000299</v>
      </c>
      <c r="Q1711" s="2">
        <v>0.5318</v>
      </c>
      <c r="R1711" s="2">
        <v>0.7691</v>
      </c>
      <c r="S1711" s="2">
        <v>0.485405</v>
      </c>
      <c r="T1711" s="2">
        <v>0.577645000000015</v>
      </c>
    </row>
    <row r="1712" spans="12:20" ht="12.75">
      <c r="L1712" s="2">
        <v>211.10000000001</v>
      </c>
      <c r="N1712" s="2">
        <v>0.577515000000015</v>
      </c>
      <c r="O1712" s="2">
        <v>0.43892999999999993</v>
      </c>
      <c r="P1712" s="132">
        <v>0.38593000000002997</v>
      </c>
      <c r="Q1712" s="2">
        <v>0.5318</v>
      </c>
      <c r="R1712" s="2">
        <v>0.7691</v>
      </c>
      <c r="S1712" s="2">
        <v>0.485365</v>
      </c>
      <c r="T1712" s="2">
        <v>0.577515000000015</v>
      </c>
    </row>
    <row r="1713" spans="12:20" ht="12.75">
      <c r="L1713" s="2">
        <v>211.20000000001</v>
      </c>
      <c r="N1713" s="2">
        <v>0.577385000000015</v>
      </c>
      <c r="O1713" s="2">
        <v>0.43884999999999996</v>
      </c>
      <c r="P1713" s="132">
        <v>0.38567000000003004</v>
      </c>
      <c r="Q1713" s="2">
        <v>0.5318</v>
      </c>
      <c r="R1713" s="2">
        <v>0.7691</v>
      </c>
      <c r="S1713" s="2">
        <v>0.485325</v>
      </c>
      <c r="T1713" s="2">
        <v>0.577385000000015</v>
      </c>
    </row>
    <row r="1714" spans="12:20" ht="12.75">
      <c r="L1714" s="2">
        <v>211.30000000001</v>
      </c>
      <c r="N1714" s="2">
        <v>0.5772550000000151</v>
      </c>
      <c r="O1714" s="2">
        <v>0.43877</v>
      </c>
      <c r="P1714" s="132">
        <v>0.3854100000000301</v>
      </c>
      <c r="Q1714" s="2">
        <v>0.5318</v>
      </c>
      <c r="R1714" s="2">
        <v>0.7691</v>
      </c>
      <c r="S1714" s="2">
        <v>0.485285</v>
      </c>
      <c r="T1714" s="2">
        <v>0.5772550000000151</v>
      </c>
    </row>
    <row r="1715" spans="12:20" ht="12.75">
      <c r="L1715" s="2">
        <v>211.40000000001</v>
      </c>
      <c r="N1715" s="2">
        <v>0.5771250000000151</v>
      </c>
      <c r="O1715" s="2">
        <v>0.4386899999999999</v>
      </c>
      <c r="P1715" s="132">
        <v>0.3851500000000302</v>
      </c>
      <c r="Q1715" s="2">
        <v>0.5318</v>
      </c>
      <c r="R1715" s="2">
        <v>0.7691</v>
      </c>
      <c r="S1715" s="2">
        <v>0.485245</v>
      </c>
      <c r="T1715" s="2">
        <v>0.5771250000000151</v>
      </c>
    </row>
    <row r="1716" spans="12:20" ht="12.75">
      <c r="L1716" s="2">
        <v>211.50000000001</v>
      </c>
      <c r="N1716" s="2">
        <v>0.5769950000000151</v>
      </c>
      <c r="O1716" s="2">
        <v>0.43860999999999994</v>
      </c>
      <c r="P1716" s="132">
        <v>0.38489000000003026</v>
      </c>
      <c r="Q1716" s="2">
        <v>0.5318</v>
      </c>
      <c r="R1716" s="2">
        <v>0.7691</v>
      </c>
      <c r="S1716" s="2">
        <v>0.485205</v>
      </c>
      <c r="T1716" s="2">
        <v>0.5769950000000151</v>
      </c>
    </row>
    <row r="1717" spans="12:20" ht="12.75">
      <c r="L1717" s="2">
        <v>211.60000000001</v>
      </c>
      <c r="N1717" s="2">
        <v>0.5768650000000152</v>
      </c>
      <c r="O1717" s="2">
        <v>0.43853</v>
      </c>
      <c r="P1717" s="132">
        <v>0.38463000000003034</v>
      </c>
      <c r="Q1717" s="2">
        <v>0.5318</v>
      </c>
      <c r="R1717" s="2">
        <v>0.7691</v>
      </c>
      <c r="S1717" s="2">
        <v>0.485165</v>
      </c>
      <c r="T1717" s="2">
        <v>0.5768650000000152</v>
      </c>
    </row>
    <row r="1718" spans="12:20" ht="12.75">
      <c r="L1718" s="2">
        <v>211.700000000011</v>
      </c>
      <c r="N1718" s="2">
        <v>0.5767350000000152</v>
      </c>
      <c r="O1718" s="2">
        <v>0.4384499999999999</v>
      </c>
      <c r="P1718" s="132">
        <v>0.3843700000000304</v>
      </c>
      <c r="Q1718" s="2">
        <v>0.5318</v>
      </c>
      <c r="R1718" s="2">
        <v>0.7691</v>
      </c>
      <c r="S1718" s="2">
        <v>0.485125</v>
      </c>
      <c r="T1718" s="2">
        <v>0.5767350000000152</v>
      </c>
    </row>
    <row r="1719" spans="12:20" ht="12.75">
      <c r="L1719" s="2">
        <v>211.80000000001</v>
      </c>
      <c r="N1719" s="2">
        <v>0.5766050000000152</v>
      </c>
      <c r="O1719" s="2">
        <v>0.4383699999999999</v>
      </c>
      <c r="P1719" s="132">
        <v>0.3841100000000305</v>
      </c>
      <c r="Q1719" s="2">
        <v>0.5318</v>
      </c>
      <c r="R1719" s="2">
        <v>0.7691</v>
      </c>
      <c r="S1719" s="2">
        <v>0.485085</v>
      </c>
      <c r="T1719" s="2">
        <v>0.5766050000000152</v>
      </c>
    </row>
    <row r="1720" spans="12:20" ht="12.75">
      <c r="L1720" s="2">
        <v>211.90000000001</v>
      </c>
      <c r="N1720" s="2">
        <v>0.5764750000000153</v>
      </c>
      <c r="O1720" s="2">
        <v>0.43828999999999996</v>
      </c>
      <c r="P1720" s="132">
        <v>0.38385000000003056</v>
      </c>
      <c r="Q1720" s="2">
        <v>0.5318</v>
      </c>
      <c r="R1720" s="2">
        <v>0.7691</v>
      </c>
      <c r="S1720" s="2">
        <v>0.485045</v>
      </c>
      <c r="T1720" s="2">
        <v>0.5764750000000153</v>
      </c>
    </row>
    <row r="1721" spans="12:20" ht="12.75">
      <c r="L1721" s="2">
        <v>212.00000000001</v>
      </c>
      <c r="N1721" s="2">
        <v>0.5763450000000153</v>
      </c>
      <c r="O1721" s="2">
        <v>0.43821</v>
      </c>
      <c r="P1721" s="132">
        <v>0.38359000000003063</v>
      </c>
      <c r="Q1721" s="2">
        <v>0.5318</v>
      </c>
      <c r="R1721" s="2">
        <v>0.7691</v>
      </c>
      <c r="S1721" s="2">
        <v>0.485005</v>
      </c>
      <c r="T1721" s="2">
        <v>0.5763450000000153</v>
      </c>
    </row>
    <row r="1722" spans="12:20" ht="12.75">
      <c r="L1722" s="2">
        <v>212.100000000011</v>
      </c>
      <c r="N1722" s="2">
        <v>0.5762150000000154</v>
      </c>
      <c r="O1722" s="2">
        <v>0.4381299999999999</v>
      </c>
      <c r="P1722" s="132">
        <v>0.3833300000000307</v>
      </c>
      <c r="Q1722" s="2">
        <v>0.5318</v>
      </c>
      <c r="R1722" s="2">
        <v>0.7691</v>
      </c>
      <c r="S1722" s="2">
        <v>0.484965</v>
      </c>
      <c r="T1722" s="2">
        <v>0.5762150000000154</v>
      </c>
    </row>
    <row r="1723" spans="12:20" ht="12.75">
      <c r="L1723" s="2">
        <v>212.200000000011</v>
      </c>
      <c r="N1723" s="2">
        <v>0.5760850000000154</v>
      </c>
      <c r="O1723" s="2">
        <v>0.43804999999999994</v>
      </c>
      <c r="P1723" s="132">
        <v>0.3830700000000308</v>
      </c>
      <c r="Q1723" s="2">
        <v>0.5318</v>
      </c>
      <c r="R1723" s="2">
        <v>0.7691</v>
      </c>
      <c r="S1723" s="2">
        <v>0.484925</v>
      </c>
      <c r="T1723" s="2">
        <v>0.5760850000000154</v>
      </c>
    </row>
    <row r="1724" spans="12:20" ht="12.75">
      <c r="L1724" s="2">
        <v>212.300000000011</v>
      </c>
      <c r="N1724" s="2">
        <v>0.5759550000000154</v>
      </c>
      <c r="O1724" s="2">
        <v>0.43796999999999997</v>
      </c>
      <c r="P1724" s="132">
        <v>0.38281000000003085</v>
      </c>
      <c r="Q1724" s="2">
        <v>0.5318</v>
      </c>
      <c r="R1724" s="2">
        <v>0.7691</v>
      </c>
      <c r="S1724" s="2">
        <v>0.484885</v>
      </c>
      <c r="T1724" s="2">
        <v>0.5759550000000154</v>
      </c>
    </row>
    <row r="1725" spans="12:20" ht="12.75">
      <c r="L1725" s="2">
        <v>212.400000000011</v>
      </c>
      <c r="N1725" s="2">
        <v>0.5758250000000155</v>
      </c>
      <c r="O1725" s="2">
        <v>0.43789</v>
      </c>
      <c r="P1725" s="132">
        <v>0.3825500000000309</v>
      </c>
      <c r="Q1725" s="2">
        <v>0.5318</v>
      </c>
      <c r="R1725" s="2">
        <v>0.7691</v>
      </c>
      <c r="S1725" s="2">
        <v>0.484845</v>
      </c>
      <c r="T1725" s="2">
        <v>0.5758250000000155</v>
      </c>
    </row>
    <row r="1726" spans="12:20" ht="12.75">
      <c r="L1726" s="2">
        <v>212.500000000011</v>
      </c>
      <c r="N1726" s="2">
        <v>0.5756950000000155</v>
      </c>
      <c r="O1726" s="2">
        <v>0.4378099999999999</v>
      </c>
      <c r="P1726" s="132">
        <v>0.382290000000031</v>
      </c>
      <c r="Q1726" s="2">
        <v>0.5318</v>
      </c>
      <c r="R1726" s="2">
        <v>0.7691</v>
      </c>
      <c r="S1726" s="2">
        <v>0.484805</v>
      </c>
      <c r="T1726" s="2">
        <v>0.5756950000000155</v>
      </c>
    </row>
    <row r="1727" spans="12:20" ht="12.75">
      <c r="L1727" s="2">
        <v>212.600000000011</v>
      </c>
      <c r="N1727" s="2">
        <v>0.5755650000000155</v>
      </c>
      <c r="O1727" s="2">
        <v>0.43772999999999995</v>
      </c>
      <c r="P1727" s="132">
        <v>0.38203000000003107</v>
      </c>
      <c r="Q1727" s="2">
        <v>0.5318</v>
      </c>
      <c r="R1727" s="2">
        <v>0.7691</v>
      </c>
      <c r="S1727" s="2">
        <v>0.484765</v>
      </c>
      <c r="T1727" s="2">
        <v>0.5755650000000155</v>
      </c>
    </row>
    <row r="1728" spans="12:20" ht="12.75">
      <c r="L1728" s="2">
        <v>212.700000000011</v>
      </c>
      <c r="N1728" s="2">
        <v>0.5754350000000156</v>
      </c>
      <c r="O1728" s="2">
        <v>0.43765</v>
      </c>
      <c r="P1728" s="132">
        <v>0.38177000000003114</v>
      </c>
      <c r="Q1728" s="2">
        <v>0.5318</v>
      </c>
      <c r="R1728" s="2">
        <v>0.7691</v>
      </c>
      <c r="S1728" s="2">
        <v>0.484725</v>
      </c>
      <c r="T1728" s="2">
        <v>0.5754350000000156</v>
      </c>
    </row>
    <row r="1729" spans="12:20" ht="12.75">
      <c r="L1729" s="2">
        <v>212.800000000011</v>
      </c>
      <c r="N1729" s="2">
        <v>0.5753050000000156</v>
      </c>
      <c r="O1729" s="2">
        <v>0.4375699999999999</v>
      </c>
      <c r="P1729" s="132">
        <v>0.3815100000000312</v>
      </c>
      <c r="Q1729" s="2">
        <v>0.5318</v>
      </c>
      <c r="R1729" s="2">
        <v>0.7691</v>
      </c>
      <c r="S1729" s="2">
        <v>0.484685</v>
      </c>
      <c r="T1729" s="2">
        <v>0.5753050000000156</v>
      </c>
    </row>
    <row r="1730" spans="12:20" ht="12.75">
      <c r="L1730" s="2">
        <v>212.900000000011</v>
      </c>
      <c r="N1730" s="2">
        <v>0.5751750000000156</v>
      </c>
      <c r="O1730" s="2">
        <v>0.43748999999999993</v>
      </c>
      <c r="P1730" s="132">
        <v>0.3812500000000313</v>
      </c>
      <c r="Q1730" s="2">
        <v>0.5318</v>
      </c>
      <c r="R1730" s="2">
        <v>0.7691</v>
      </c>
      <c r="S1730" s="2">
        <v>0.484645</v>
      </c>
      <c r="T1730" s="2">
        <v>0.5751750000000156</v>
      </c>
    </row>
    <row r="1731" spans="12:20" ht="12.75">
      <c r="L1731" s="2">
        <v>213.000000000011</v>
      </c>
      <c r="N1731" s="2">
        <v>0.5750450000000157</v>
      </c>
      <c r="O1731" s="2">
        <v>0.43740999999999997</v>
      </c>
      <c r="P1731" s="132">
        <v>0.38099000000003136</v>
      </c>
      <c r="Q1731" s="2">
        <v>0.5318</v>
      </c>
      <c r="R1731" s="2">
        <v>0.7691</v>
      </c>
      <c r="S1731" s="2">
        <v>0.484605</v>
      </c>
      <c r="T1731" s="2">
        <v>0.5750450000000157</v>
      </c>
    </row>
    <row r="1732" spans="12:20" ht="12.75">
      <c r="L1732" s="2">
        <v>213.100000000011</v>
      </c>
      <c r="N1732" s="2">
        <v>0.5749150000000157</v>
      </c>
      <c r="O1732" s="2">
        <v>0.43733</v>
      </c>
      <c r="P1732" s="132">
        <v>0.38073000000003143</v>
      </c>
      <c r="Q1732" s="2">
        <v>0.5318</v>
      </c>
      <c r="R1732" s="2">
        <v>0.7691</v>
      </c>
      <c r="S1732" s="2">
        <v>0.484565</v>
      </c>
      <c r="T1732" s="2">
        <v>0.5749150000000157</v>
      </c>
    </row>
    <row r="1733" spans="12:20" ht="12.75">
      <c r="L1733" s="2">
        <v>213.200000000011</v>
      </c>
      <c r="N1733" s="2">
        <v>0.5747850000000158</v>
      </c>
      <c r="O1733" s="2">
        <v>0.4372499999999999</v>
      </c>
      <c r="P1733" s="132">
        <v>0.3804700000000315</v>
      </c>
      <c r="Q1733" s="2">
        <v>0.5318</v>
      </c>
      <c r="R1733" s="2">
        <v>0.7691</v>
      </c>
      <c r="S1733" s="2">
        <v>0.484525</v>
      </c>
      <c r="T1733" s="2">
        <v>0.5747850000000158</v>
      </c>
    </row>
    <row r="1734" spans="12:20" ht="12.75">
      <c r="L1734" s="2">
        <v>213.300000000011</v>
      </c>
      <c r="N1734" s="2">
        <v>0.5746550000000158</v>
      </c>
      <c r="O1734" s="2">
        <v>0.43716999999999995</v>
      </c>
      <c r="P1734" s="132">
        <v>0.3802100000000316</v>
      </c>
      <c r="Q1734" s="2">
        <v>0.5318</v>
      </c>
      <c r="R1734" s="2">
        <v>0.7691</v>
      </c>
      <c r="S1734" s="2">
        <v>0.484485</v>
      </c>
      <c r="T1734" s="2">
        <v>0.5746550000000158</v>
      </c>
    </row>
    <row r="1735" spans="12:20" ht="12.75">
      <c r="L1735" s="2">
        <v>213.400000000011</v>
      </c>
      <c r="N1735" s="2">
        <v>0.5745250000000158</v>
      </c>
      <c r="O1735" s="2">
        <v>0.43709</v>
      </c>
      <c r="P1735" s="132">
        <v>0.37995000000003165</v>
      </c>
      <c r="Q1735" s="2">
        <v>0.5318</v>
      </c>
      <c r="R1735" s="2">
        <v>0.7691</v>
      </c>
      <c r="S1735" s="2">
        <v>0.484445</v>
      </c>
      <c r="T1735" s="2">
        <v>0.5745250000000158</v>
      </c>
    </row>
    <row r="1736" spans="12:20" ht="12.75">
      <c r="L1736" s="2">
        <v>213.500000000011</v>
      </c>
      <c r="N1736" s="2">
        <v>0.5743950000000159</v>
      </c>
      <c r="O1736" s="2">
        <v>0.4370099999999999</v>
      </c>
      <c r="P1736" s="132">
        <v>0.3796900000000317</v>
      </c>
      <c r="Q1736" s="2">
        <v>0.5318</v>
      </c>
      <c r="R1736" s="2">
        <v>0.7691</v>
      </c>
      <c r="S1736" s="2">
        <v>0.484405</v>
      </c>
      <c r="T1736" s="2">
        <v>0.5743950000000159</v>
      </c>
    </row>
    <row r="1737" spans="12:20" ht="12.75">
      <c r="L1737" s="2">
        <v>213.600000000011</v>
      </c>
      <c r="N1737" s="2">
        <v>0.5742650000000159</v>
      </c>
      <c r="O1737" s="2">
        <v>0.43692999999999993</v>
      </c>
      <c r="P1737" s="132">
        <v>0.3794300000000318</v>
      </c>
      <c r="Q1737" s="2">
        <v>0.5318</v>
      </c>
      <c r="R1737" s="2">
        <v>0.7691</v>
      </c>
      <c r="S1737" s="2">
        <v>0.484365</v>
      </c>
      <c r="T1737" s="2">
        <v>0.5742650000000159</v>
      </c>
    </row>
    <row r="1738" spans="12:20" ht="12.75">
      <c r="L1738" s="2">
        <v>213.700000000011</v>
      </c>
      <c r="N1738" s="2">
        <v>0.5741350000000159</v>
      </c>
      <c r="O1738" s="2">
        <v>0.43684999999999996</v>
      </c>
      <c r="P1738" s="132">
        <v>0.37917000000003187</v>
      </c>
      <c r="Q1738" s="2">
        <v>0.5318</v>
      </c>
      <c r="R1738" s="2">
        <v>0.7691</v>
      </c>
      <c r="S1738" s="2">
        <v>0.484325</v>
      </c>
      <c r="T1738" s="2">
        <v>0.5741350000000159</v>
      </c>
    </row>
    <row r="1739" spans="12:20" ht="12.75">
      <c r="L1739" s="2">
        <v>213.800000000011</v>
      </c>
      <c r="N1739" s="2">
        <v>0.574005000000016</v>
      </c>
      <c r="O1739" s="2">
        <v>0.43677</v>
      </c>
      <c r="P1739" s="132">
        <v>0.37891000000003194</v>
      </c>
      <c r="Q1739" s="2">
        <v>0.5318</v>
      </c>
      <c r="R1739" s="2">
        <v>0.7691</v>
      </c>
      <c r="S1739" s="2">
        <v>0.484285</v>
      </c>
      <c r="T1739" s="2">
        <v>0.574005000000016</v>
      </c>
    </row>
    <row r="1740" spans="12:20" ht="12.75">
      <c r="L1740" s="2">
        <v>213.900000000011</v>
      </c>
      <c r="N1740" s="2">
        <v>0.573875000000016</v>
      </c>
      <c r="O1740" s="2">
        <v>0.4366899999999999</v>
      </c>
      <c r="P1740" s="132">
        <v>0.378650000000032</v>
      </c>
      <c r="Q1740" s="2">
        <v>0.5318</v>
      </c>
      <c r="R1740" s="2">
        <v>0.7691</v>
      </c>
      <c r="S1740" s="2">
        <v>0.484245</v>
      </c>
      <c r="T1740" s="2">
        <v>0.573875000000016</v>
      </c>
    </row>
    <row r="1741" spans="12:20" ht="12.75">
      <c r="L1741" s="2">
        <v>214.000000000011</v>
      </c>
      <c r="N1741" s="2">
        <v>0.573745000000016</v>
      </c>
      <c r="O1741" s="2">
        <v>0.43660999999999994</v>
      </c>
      <c r="P1741" s="132">
        <v>0.3783900000000321</v>
      </c>
      <c r="Q1741" s="2">
        <v>0.5318</v>
      </c>
      <c r="R1741" s="2">
        <v>0.7691</v>
      </c>
      <c r="S1741" s="2">
        <v>0.484205</v>
      </c>
      <c r="T1741" s="2">
        <v>0.573745000000016</v>
      </c>
    </row>
    <row r="1742" spans="12:20" ht="12.75">
      <c r="L1742" s="2">
        <v>214.100000000011</v>
      </c>
      <c r="N1742" s="2">
        <v>0.5736150000000161</v>
      </c>
      <c r="O1742" s="2">
        <v>0.43653</v>
      </c>
      <c r="P1742" s="132">
        <v>0.37813000000003216</v>
      </c>
      <c r="Q1742" s="2">
        <v>0.5318</v>
      </c>
      <c r="R1742" s="2">
        <v>0.7691</v>
      </c>
      <c r="S1742" s="2">
        <v>0.484165</v>
      </c>
      <c r="T1742" s="2">
        <v>0.5736150000000161</v>
      </c>
    </row>
    <row r="1743" spans="12:20" ht="12.75">
      <c r="L1743" s="2">
        <v>214.200000000011</v>
      </c>
      <c r="N1743" s="2">
        <v>0.5734850000000161</v>
      </c>
      <c r="O1743" s="2">
        <v>0.43645</v>
      </c>
      <c r="P1743" s="132">
        <v>0.37787000000003224</v>
      </c>
      <c r="Q1743" s="2">
        <v>0.5318</v>
      </c>
      <c r="R1743" s="2">
        <v>0.7691</v>
      </c>
      <c r="S1743" s="2">
        <v>0.484125</v>
      </c>
      <c r="T1743" s="2">
        <v>0.5734850000000161</v>
      </c>
    </row>
    <row r="1744" spans="12:20" ht="12.75">
      <c r="L1744" s="2">
        <v>214.300000000011</v>
      </c>
      <c r="N1744" s="2">
        <v>0.5733550000000162</v>
      </c>
      <c r="O1744" s="2">
        <v>0.4363699999999999</v>
      </c>
      <c r="P1744" s="132">
        <v>0.3776100000000323</v>
      </c>
      <c r="Q1744" s="2">
        <v>0.5318</v>
      </c>
      <c r="R1744" s="2">
        <v>0.7691</v>
      </c>
      <c r="S1744" s="2">
        <v>0.484085</v>
      </c>
      <c r="T1744" s="2">
        <v>0.5733550000000162</v>
      </c>
    </row>
    <row r="1745" spans="12:20" ht="12.75">
      <c r="L1745" s="2">
        <v>214.400000000011</v>
      </c>
      <c r="N1745" s="2">
        <v>0.5732250000000162</v>
      </c>
      <c r="O1745" s="2">
        <v>0.43628999999999996</v>
      </c>
      <c r="P1745" s="132">
        <v>0.3773500000000324</v>
      </c>
      <c r="Q1745" s="2">
        <v>0.5318</v>
      </c>
      <c r="R1745" s="2">
        <v>0.7691</v>
      </c>
      <c r="S1745" s="2">
        <v>0.484045</v>
      </c>
      <c r="T1745" s="2">
        <v>0.5732250000000162</v>
      </c>
    </row>
    <row r="1746" spans="12:20" ht="12.75">
      <c r="L1746" s="2">
        <v>214.500000000011</v>
      </c>
      <c r="N1746" s="2">
        <v>0.5730950000000162</v>
      </c>
      <c r="O1746" s="2">
        <v>0.43621</v>
      </c>
      <c r="P1746" s="132">
        <v>0.37709000000003245</v>
      </c>
      <c r="Q1746" s="2">
        <v>0.5318</v>
      </c>
      <c r="R1746" s="2">
        <v>0.7691</v>
      </c>
      <c r="S1746" s="2">
        <v>0.484005</v>
      </c>
      <c r="T1746" s="2">
        <v>0.5730950000000162</v>
      </c>
    </row>
    <row r="1747" spans="12:20" ht="12.75">
      <c r="L1747" s="2">
        <v>214.600000000011</v>
      </c>
      <c r="N1747" s="2">
        <v>0.5729650000000163</v>
      </c>
      <c r="O1747" s="2">
        <v>0.4361299999999999</v>
      </c>
      <c r="P1747" s="132">
        <v>0.37683000000003253</v>
      </c>
      <c r="Q1747" s="2">
        <v>0.5318</v>
      </c>
      <c r="R1747" s="2">
        <v>0.7691</v>
      </c>
      <c r="S1747" s="2">
        <v>0.483965</v>
      </c>
      <c r="T1747" s="2">
        <v>0.5729650000000163</v>
      </c>
    </row>
    <row r="1748" spans="12:20" ht="12.75">
      <c r="L1748" s="2">
        <v>214.700000000011</v>
      </c>
      <c r="N1748" s="2">
        <v>0.5728350000000163</v>
      </c>
      <c r="O1748" s="2">
        <v>0.43604999999999994</v>
      </c>
      <c r="P1748" s="132">
        <v>0.3765700000000326</v>
      </c>
      <c r="Q1748" s="2">
        <v>0.5318</v>
      </c>
      <c r="R1748" s="2">
        <v>0.7691</v>
      </c>
      <c r="S1748" s="2">
        <v>0.483925</v>
      </c>
      <c r="T1748" s="2">
        <v>0.5728350000000163</v>
      </c>
    </row>
    <row r="1749" spans="12:20" ht="12.75">
      <c r="L1749" s="2">
        <v>214.800000000011</v>
      </c>
      <c r="N1749" s="2">
        <v>0.5727050000000163</v>
      </c>
      <c r="O1749" s="2">
        <v>0.43596999999999997</v>
      </c>
      <c r="P1749" s="132">
        <v>0.3763100000000327</v>
      </c>
      <c r="Q1749" s="2">
        <v>0.5318</v>
      </c>
      <c r="R1749" s="2">
        <v>0.7691</v>
      </c>
      <c r="S1749" s="2">
        <v>0.483885</v>
      </c>
      <c r="T1749" s="2">
        <v>0.5727050000000163</v>
      </c>
    </row>
    <row r="1750" spans="12:20" ht="12.75">
      <c r="L1750" s="2">
        <v>214.900000000011</v>
      </c>
      <c r="N1750" s="2">
        <v>0.5725750000000164</v>
      </c>
      <c r="O1750" s="2">
        <v>0.43589</v>
      </c>
      <c r="P1750" s="132">
        <v>0.37605000000003275</v>
      </c>
      <c r="Q1750" s="2">
        <v>0.5318</v>
      </c>
      <c r="R1750" s="2">
        <v>0.7691</v>
      </c>
      <c r="S1750" s="2">
        <v>0.483845</v>
      </c>
      <c r="T1750" s="2">
        <v>0.5725750000000164</v>
      </c>
    </row>
    <row r="1751" spans="12:20" ht="12.75">
      <c r="L1751" s="2">
        <v>215.000000000011</v>
      </c>
      <c r="N1751" s="2">
        <v>0.5724450000000164</v>
      </c>
      <c r="O1751" s="2">
        <v>0.43582</v>
      </c>
      <c r="P1751" s="132">
        <v>0.3757900000000328</v>
      </c>
      <c r="Q1751" s="2">
        <v>0.5318</v>
      </c>
      <c r="R1751" s="2">
        <v>0.7691</v>
      </c>
      <c r="S1751" s="2">
        <v>0.48381</v>
      </c>
      <c r="T1751" s="2">
        <v>0.5724450000000164</v>
      </c>
    </row>
    <row r="1752" spans="12:20" ht="12.75">
      <c r="L1752" s="2">
        <v>215.100000000011</v>
      </c>
      <c r="N1752" s="2">
        <v>0.5723150000000164</v>
      </c>
      <c r="O1752" s="2">
        <v>0.4357599999999999</v>
      </c>
      <c r="P1752" s="132">
        <v>0.3755300000000329</v>
      </c>
      <c r="Q1752" s="2">
        <v>0.5318</v>
      </c>
      <c r="R1752" s="2">
        <v>0.7691</v>
      </c>
      <c r="S1752" s="2">
        <v>0.48378</v>
      </c>
      <c r="T1752" s="2">
        <v>0.5723150000000164</v>
      </c>
    </row>
    <row r="1753" spans="12:20" ht="12.75">
      <c r="L1753" s="2">
        <v>215.200000000011</v>
      </c>
      <c r="N1753" s="2">
        <v>0.5721850000000165</v>
      </c>
      <c r="O1753" s="2">
        <v>0.4357</v>
      </c>
      <c r="P1753" s="132">
        <v>0.37527000000003297</v>
      </c>
      <c r="Q1753" s="2">
        <v>0.5318</v>
      </c>
      <c r="R1753" s="2">
        <v>0.7691</v>
      </c>
      <c r="S1753" s="2">
        <v>0.48375</v>
      </c>
      <c r="T1753" s="2">
        <v>0.5721850000000165</v>
      </c>
    </row>
    <row r="1754" spans="12:20" ht="12.75">
      <c r="L1754" s="2">
        <v>215.300000000011</v>
      </c>
      <c r="N1754" s="2">
        <v>0.5720550000000165</v>
      </c>
      <c r="O1754" s="2">
        <v>0.4356399999999999</v>
      </c>
      <c r="P1754" s="132">
        <v>0.37501000000003304</v>
      </c>
      <c r="Q1754" s="2">
        <v>0.5318</v>
      </c>
      <c r="R1754" s="2">
        <v>0.7691</v>
      </c>
      <c r="S1754" s="2">
        <v>0.48372</v>
      </c>
      <c r="T1754" s="2">
        <v>0.5720550000000165</v>
      </c>
    </row>
    <row r="1755" spans="12:20" ht="12.75">
      <c r="L1755" s="2">
        <v>215.400000000011</v>
      </c>
      <c r="N1755" s="2">
        <v>0.5719250000000166</v>
      </c>
      <c r="O1755" s="2">
        <v>0.43557999999999997</v>
      </c>
      <c r="P1755" s="132">
        <v>0.3747500000000331</v>
      </c>
      <c r="Q1755" s="2">
        <v>0.5318</v>
      </c>
      <c r="R1755" s="2">
        <v>0.7691</v>
      </c>
      <c r="S1755" s="2">
        <v>0.48369</v>
      </c>
      <c r="T1755" s="2">
        <v>0.5719250000000166</v>
      </c>
    </row>
    <row r="1756" spans="12:20" ht="12.75">
      <c r="L1756" s="2">
        <v>215.500000000011</v>
      </c>
      <c r="N1756" s="2">
        <v>0.5717950000000166</v>
      </c>
      <c r="O1756" s="2">
        <v>0.4355199999999999</v>
      </c>
      <c r="P1756" s="132">
        <v>0.3744900000000332</v>
      </c>
      <c r="Q1756" s="2">
        <v>0.5318</v>
      </c>
      <c r="R1756" s="2">
        <v>0.7691</v>
      </c>
      <c r="S1756" s="2">
        <v>0.48366</v>
      </c>
      <c r="T1756" s="2">
        <v>0.5717950000000166</v>
      </c>
    </row>
    <row r="1757" spans="12:20" ht="12.75">
      <c r="L1757" s="2">
        <v>215.600000000011</v>
      </c>
      <c r="N1757" s="2">
        <v>0.5716650000000166</v>
      </c>
      <c r="O1757" s="2">
        <v>0.43545999999999996</v>
      </c>
      <c r="P1757" s="132">
        <v>0.37423000000003326</v>
      </c>
      <c r="Q1757" s="2">
        <v>0.5318</v>
      </c>
      <c r="R1757" s="2">
        <v>0.7691</v>
      </c>
      <c r="S1757" s="2">
        <v>0.48363</v>
      </c>
      <c r="T1757" s="2">
        <v>0.5716650000000166</v>
      </c>
    </row>
    <row r="1758" spans="12:20" ht="12.75">
      <c r="L1758" s="2">
        <v>215.700000000011</v>
      </c>
      <c r="N1758" s="2">
        <v>0.5715350000000167</v>
      </c>
      <c r="O1758" s="2">
        <v>0.4353999999999999</v>
      </c>
      <c r="P1758" s="132">
        <v>0.37397000000003333</v>
      </c>
      <c r="Q1758" s="2">
        <v>0.5318</v>
      </c>
      <c r="R1758" s="2">
        <v>0.7691</v>
      </c>
      <c r="S1758" s="2">
        <v>0.4836</v>
      </c>
      <c r="T1758" s="2">
        <v>0.5715350000000167</v>
      </c>
    </row>
    <row r="1759" spans="12:20" ht="12.75">
      <c r="L1759" s="2">
        <v>215.800000000011</v>
      </c>
      <c r="N1759" s="2">
        <v>0.5714050000000167</v>
      </c>
      <c r="O1759" s="2">
        <v>0.43533999999999995</v>
      </c>
      <c r="P1759" s="132">
        <v>0.3737100000000334</v>
      </c>
      <c r="Q1759" s="2">
        <v>0.5318</v>
      </c>
      <c r="R1759" s="2">
        <v>0.7691</v>
      </c>
      <c r="S1759" s="2">
        <v>0.48357</v>
      </c>
      <c r="T1759" s="2">
        <v>0.5714050000000167</v>
      </c>
    </row>
    <row r="1760" spans="12:20" ht="12.75">
      <c r="L1760" s="2">
        <v>215.900000000011</v>
      </c>
      <c r="N1760" s="2">
        <v>0.5712750000000167</v>
      </c>
      <c r="O1760" s="2">
        <v>0.43528</v>
      </c>
      <c r="P1760" s="132">
        <v>0.3734500000000335</v>
      </c>
      <c r="Q1760" s="2">
        <v>0.5318</v>
      </c>
      <c r="R1760" s="2">
        <v>0.7691</v>
      </c>
      <c r="S1760" s="2">
        <v>0.48354</v>
      </c>
      <c r="T1760" s="2">
        <v>0.5712750000000167</v>
      </c>
    </row>
    <row r="1761" spans="12:20" ht="12.75">
      <c r="L1761" s="2">
        <v>216.000000000011</v>
      </c>
      <c r="N1761" s="2">
        <v>0.5711450000000168</v>
      </c>
      <c r="O1761" s="2">
        <v>0.43521999999999994</v>
      </c>
      <c r="P1761" s="132">
        <v>0.37319000000003355</v>
      </c>
      <c r="Q1761" s="2">
        <v>0.5318</v>
      </c>
      <c r="R1761" s="2">
        <v>0.7691</v>
      </c>
      <c r="S1761" s="2">
        <v>0.48351</v>
      </c>
      <c r="T1761" s="2">
        <v>0.5711450000000168</v>
      </c>
    </row>
    <row r="1762" spans="12:20" ht="12.75">
      <c r="L1762" s="2">
        <v>216.100000000012</v>
      </c>
      <c r="N1762" s="2">
        <v>0.5710150000000168</v>
      </c>
      <c r="O1762" s="2">
        <v>0.43516</v>
      </c>
      <c r="P1762" s="132">
        <v>0.3729300000000336</v>
      </c>
      <c r="Q1762" s="2">
        <v>0.5318</v>
      </c>
      <c r="R1762" s="2">
        <v>0.7691</v>
      </c>
      <c r="S1762" s="2">
        <v>0.48348</v>
      </c>
      <c r="T1762" s="2">
        <v>0.5710150000000168</v>
      </c>
    </row>
    <row r="1763" spans="12:20" ht="12.75">
      <c r="L1763" s="2">
        <v>216.200000000011</v>
      </c>
      <c r="N1763" s="2">
        <v>0.5708850000000169</v>
      </c>
      <c r="O1763" s="2">
        <v>0.43509999999999993</v>
      </c>
      <c r="P1763" s="132">
        <v>0.3726700000000337</v>
      </c>
      <c r="Q1763" s="2">
        <v>0.5318</v>
      </c>
      <c r="R1763" s="2">
        <v>0.7691</v>
      </c>
      <c r="S1763" s="2">
        <v>0.48345</v>
      </c>
      <c r="T1763" s="2">
        <v>0.5708850000000169</v>
      </c>
    </row>
    <row r="1764" spans="12:20" ht="12.75">
      <c r="L1764" s="2">
        <v>216.300000000011</v>
      </c>
      <c r="N1764" s="2">
        <v>0.5707550000000169</v>
      </c>
      <c r="O1764" s="2">
        <v>0.43504</v>
      </c>
      <c r="P1764" s="132">
        <v>0.37241000000003377</v>
      </c>
      <c r="Q1764" s="2">
        <v>0.5318</v>
      </c>
      <c r="R1764" s="2">
        <v>0.7691</v>
      </c>
      <c r="S1764" s="2">
        <v>0.48342</v>
      </c>
      <c r="T1764" s="2">
        <v>0.5707550000000169</v>
      </c>
    </row>
    <row r="1765" spans="12:20" ht="12.75">
      <c r="L1765" s="2">
        <v>216.400000000011</v>
      </c>
      <c r="N1765" s="2">
        <v>0.5706250000000169</v>
      </c>
      <c r="O1765" s="2">
        <v>0.4349799999999999</v>
      </c>
      <c r="P1765" s="132">
        <v>0.37215000000003384</v>
      </c>
      <c r="Q1765" s="2">
        <v>0.5318</v>
      </c>
      <c r="R1765" s="2">
        <v>0.7691</v>
      </c>
      <c r="S1765" s="2">
        <v>0.48339</v>
      </c>
      <c r="T1765" s="2">
        <v>0.5706250000000169</v>
      </c>
    </row>
    <row r="1766" spans="12:20" ht="12.75">
      <c r="L1766" s="2">
        <v>216.500000000012</v>
      </c>
      <c r="N1766" s="2">
        <v>0.570495000000017</v>
      </c>
      <c r="O1766" s="2">
        <v>0.43492</v>
      </c>
      <c r="P1766" s="132">
        <v>0.3718900000000339</v>
      </c>
      <c r="Q1766" s="2">
        <v>0.5318</v>
      </c>
      <c r="R1766" s="2">
        <v>0.7691</v>
      </c>
      <c r="S1766" s="2">
        <v>0.48336</v>
      </c>
      <c r="T1766" s="2">
        <v>0.570495000000017</v>
      </c>
    </row>
    <row r="1767" spans="12:20" ht="12.75">
      <c r="L1767" s="2">
        <v>216.600000000012</v>
      </c>
      <c r="N1767" s="2">
        <v>0.570365000000017</v>
      </c>
      <c r="O1767" s="2">
        <v>0.4348599999999999</v>
      </c>
      <c r="P1767" s="132">
        <v>0.371630000000034</v>
      </c>
      <c r="Q1767" s="2">
        <v>0.5318</v>
      </c>
      <c r="R1767" s="2">
        <v>0.7691</v>
      </c>
      <c r="S1767" s="2">
        <v>0.48333</v>
      </c>
      <c r="T1767" s="2">
        <v>0.570365000000017</v>
      </c>
    </row>
    <row r="1768" spans="12:20" ht="12.75">
      <c r="L1768" s="2">
        <v>216.700000000012</v>
      </c>
      <c r="N1768" s="2">
        <v>0.570235000000017</v>
      </c>
      <c r="O1768" s="2">
        <v>0.43479999999999996</v>
      </c>
      <c r="P1768" s="132">
        <v>0.37137000000003406</v>
      </c>
      <c r="Q1768" s="2">
        <v>0.5318</v>
      </c>
      <c r="R1768" s="2">
        <v>0.7691</v>
      </c>
      <c r="S1768" s="2">
        <v>0.4833</v>
      </c>
      <c r="T1768" s="2">
        <v>0.570235000000017</v>
      </c>
    </row>
    <row r="1769" spans="12:20" ht="12.75">
      <c r="L1769" s="2">
        <v>216.800000000012</v>
      </c>
      <c r="N1769" s="2">
        <v>0.5701050000000171</v>
      </c>
      <c r="O1769" s="2">
        <v>0.4347399999999999</v>
      </c>
      <c r="P1769" s="132">
        <v>0.37111000000003413</v>
      </c>
      <c r="Q1769" s="2">
        <v>0.5318</v>
      </c>
      <c r="R1769" s="2">
        <v>0.7691</v>
      </c>
      <c r="S1769" s="2">
        <v>0.48327</v>
      </c>
      <c r="T1769" s="2">
        <v>0.5701050000000171</v>
      </c>
    </row>
    <row r="1770" spans="12:20" ht="12.75">
      <c r="L1770" s="2">
        <v>216.900000000012</v>
      </c>
      <c r="N1770" s="2">
        <v>0.5699750000000171</v>
      </c>
      <c r="O1770" s="2">
        <v>0.43467999999999996</v>
      </c>
      <c r="P1770" s="132">
        <v>0.3708500000000342</v>
      </c>
      <c r="Q1770" s="2">
        <v>0.5318</v>
      </c>
      <c r="R1770" s="2">
        <v>0.7691</v>
      </c>
      <c r="S1770" s="2">
        <v>0.48324</v>
      </c>
      <c r="T1770" s="2">
        <v>0.5699750000000171</v>
      </c>
    </row>
    <row r="1771" spans="12:20" ht="12.75">
      <c r="L1771" s="2">
        <v>217.000000000012</v>
      </c>
      <c r="N1771" s="2">
        <v>0.5698450000000171</v>
      </c>
      <c r="O1771" s="2">
        <v>0.4346199999999999</v>
      </c>
      <c r="P1771" s="132">
        <v>0.3705900000000343</v>
      </c>
      <c r="Q1771" s="2">
        <v>0.5318</v>
      </c>
      <c r="R1771" s="2">
        <v>0.7691</v>
      </c>
      <c r="S1771" s="2">
        <v>0.48321</v>
      </c>
      <c r="T1771" s="2">
        <v>0.5698450000000171</v>
      </c>
    </row>
    <row r="1772" spans="12:20" ht="12.75">
      <c r="L1772" s="2">
        <v>217.100000000012</v>
      </c>
      <c r="N1772" s="2">
        <v>0.5697150000000172</v>
      </c>
      <c r="O1772" s="2">
        <v>0.43455999999999995</v>
      </c>
      <c r="P1772" s="132">
        <v>0.37033000000003435</v>
      </c>
      <c r="Q1772" s="2">
        <v>0.5318</v>
      </c>
      <c r="R1772" s="2">
        <v>0.7691</v>
      </c>
      <c r="S1772" s="2">
        <v>0.48318</v>
      </c>
      <c r="T1772" s="2">
        <v>0.5697150000000172</v>
      </c>
    </row>
    <row r="1773" spans="12:20" ht="12.75">
      <c r="L1773" s="2">
        <v>217.200000000012</v>
      </c>
      <c r="N1773" s="2">
        <v>0.5695850000000172</v>
      </c>
      <c r="O1773" s="2">
        <v>0.4345</v>
      </c>
      <c r="P1773" s="132">
        <v>0.3700700000000344</v>
      </c>
      <c r="Q1773" s="2">
        <v>0.5318</v>
      </c>
      <c r="R1773" s="2">
        <v>0.7691</v>
      </c>
      <c r="S1773" s="2">
        <v>0.48315</v>
      </c>
      <c r="T1773" s="2">
        <v>0.5695850000000172</v>
      </c>
    </row>
    <row r="1774" spans="12:20" ht="12.75">
      <c r="L1774" s="2">
        <v>217.300000000012</v>
      </c>
      <c r="N1774" s="2">
        <v>0.5694550000000173</v>
      </c>
      <c r="O1774" s="2">
        <v>0.43443999999999994</v>
      </c>
      <c r="P1774" s="132">
        <v>0.3698100000000345</v>
      </c>
      <c r="Q1774" s="2">
        <v>0.5318</v>
      </c>
      <c r="R1774" s="2">
        <v>0.7691</v>
      </c>
      <c r="S1774" s="2">
        <v>0.48312</v>
      </c>
      <c r="T1774" s="2">
        <v>0.5694550000000173</v>
      </c>
    </row>
    <row r="1775" spans="12:20" ht="12.75">
      <c r="L1775" s="2">
        <v>217.400000000012</v>
      </c>
      <c r="N1775" s="2">
        <v>0.5693250000000173</v>
      </c>
      <c r="O1775" s="2">
        <v>0.43438</v>
      </c>
      <c r="P1775" s="132">
        <v>0.3695500000000346</v>
      </c>
      <c r="Q1775" s="2">
        <v>0.5318</v>
      </c>
      <c r="R1775" s="2">
        <v>0.7691</v>
      </c>
      <c r="S1775" s="2">
        <v>0.48309</v>
      </c>
      <c r="T1775" s="2">
        <v>0.5693250000000173</v>
      </c>
    </row>
    <row r="1776" spans="12:20" ht="12.75">
      <c r="L1776" s="2">
        <v>217.500000000012</v>
      </c>
      <c r="N1776" s="2">
        <v>0.5691950000000173</v>
      </c>
      <c r="O1776" s="2">
        <v>0.43431999999999993</v>
      </c>
      <c r="P1776" s="132">
        <v>0.36929000000003465</v>
      </c>
      <c r="Q1776" s="2">
        <v>0.5318</v>
      </c>
      <c r="R1776" s="2">
        <v>0.7691</v>
      </c>
      <c r="S1776" s="2">
        <v>0.48306</v>
      </c>
      <c r="T1776" s="2">
        <v>0.5691950000000173</v>
      </c>
    </row>
    <row r="1777" spans="12:20" ht="12.75">
      <c r="L1777" s="2">
        <v>217.600000000012</v>
      </c>
      <c r="N1777" s="2">
        <v>0.5690650000000174</v>
      </c>
      <c r="O1777" s="2">
        <v>0.43426</v>
      </c>
      <c r="P1777" s="132">
        <v>0.3690300000000347</v>
      </c>
      <c r="Q1777" s="2">
        <v>0.5318</v>
      </c>
      <c r="R1777" s="2">
        <v>0.7691</v>
      </c>
      <c r="S1777" s="2">
        <v>0.48303</v>
      </c>
      <c r="T1777" s="2">
        <v>0.5690650000000174</v>
      </c>
    </row>
    <row r="1778" spans="12:20" ht="12.75">
      <c r="L1778" s="2">
        <v>217.700000000012</v>
      </c>
      <c r="N1778" s="2">
        <v>0.5689350000000174</v>
      </c>
      <c r="O1778" s="2">
        <v>0.4341999999999999</v>
      </c>
      <c r="P1778" s="132">
        <v>0.3687700000000348</v>
      </c>
      <c r="Q1778" s="2">
        <v>0.5318</v>
      </c>
      <c r="R1778" s="2">
        <v>0.7691</v>
      </c>
      <c r="S1778" s="2">
        <v>0.483</v>
      </c>
      <c r="T1778" s="2">
        <v>0.5689350000000174</v>
      </c>
    </row>
    <row r="1779" spans="12:20" ht="12.75">
      <c r="L1779" s="2">
        <v>217.800000000012</v>
      </c>
      <c r="N1779" s="2">
        <v>0.5688050000000174</v>
      </c>
      <c r="O1779" s="2">
        <v>0.43413999999999997</v>
      </c>
      <c r="P1779" s="132">
        <v>0.36851000000003487</v>
      </c>
      <c r="Q1779" s="2">
        <v>0.5318</v>
      </c>
      <c r="R1779" s="2">
        <v>0.7691</v>
      </c>
      <c r="S1779" s="2">
        <v>0.48297</v>
      </c>
      <c r="T1779" s="2">
        <v>0.5688050000000174</v>
      </c>
    </row>
    <row r="1780" spans="12:20" ht="12.75">
      <c r="L1780" s="2">
        <v>217.900000000012</v>
      </c>
      <c r="N1780" s="2">
        <v>0.5686750000000175</v>
      </c>
      <c r="O1780" s="2">
        <v>0.4340799999999999</v>
      </c>
      <c r="P1780" s="132">
        <v>0.36825000000003494</v>
      </c>
      <c r="Q1780" s="2">
        <v>0.5318</v>
      </c>
      <c r="R1780" s="2">
        <v>0.7691</v>
      </c>
      <c r="S1780" s="2">
        <v>0.48294</v>
      </c>
      <c r="T1780" s="2">
        <v>0.5686750000000175</v>
      </c>
    </row>
    <row r="1781" spans="12:20" ht="12.75">
      <c r="L1781" s="2">
        <v>218.000000000012</v>
      </c>
      <c r="N1781" s="2">
        <v>0.5685450000000175</v>
      </c>
      <c r="O1781" s="2">
        <v>0.43401999999999996</v>
      </c>
      <c r="P1781" s="132">
        <v>0.367990000000035</v>
      </c>
      <c r="Q1781" s="2">
        <v>0.5318</v>
      </c>
      <c r="R1781" s="2">
        <v>0.7691</v>
      </c>
      <c r="S1781" s="2">
        <v>0.48291</v>
      </c>
      <c r="T1781" s="2">
        <v>0.5685450000000175</v>
      </c>
    </row>
    <row r="1782" spans="12:20" ht="12.75">
      <c r="L1782" s="2">
        <v>218.100000000012</v>
      </c>
      <c r="N1782" s="2">
        <v>0.5684150000000175</v>
      </c>
      <c r="O1782" s="2">
        <v>0.4339599999999999</v>
      </c>
      <c r="P1782" s="132">
        <v>0.3677300000000351</v>
      </c>
      <c r="Q1782" s="2">
        <v>0.5318</v>
      </c>
      <c r="R1782" s="2">
        <v>0.7691</v>
      </c>
      <c r="S1782" s="2">
        <v>0.48288</v>
      </c>
      <c r="T1782" s="2">
        <v>0.5684150000000175</v>
      </c>
    </row>
    <row r="1783" spans="12:20" ht="12.75">
      <c r="L1783" s="2">
        <v>218.200000000012</v>
      </c>
      <c r="N1783" s="2">
        <v>0.5682850000000176</v>
      </c>
      <c r="O1783" s="2">
        <v>0.43389999999999995</v>
      </c>
      <c r="P1783" s="132">
        <v>0.36747000000003516</v>
      </c>
      <c r="Q1783" s="2">
        <v>0.5318</v>
      </c>
      <c r="R1783" s="2">
        <v>0.7691</v>
      </c>
      <c r="S1783" s="2">
        <v>0.48285</v>
      </c>
      <c r="T1783" s="2">
        <v>0.5682850000000176</v>
      </c>
    </row>
    <row r="1784" spans="12:20" ht="12.75">
      <c r="L1784" s="2">
        <v>218.300000000012</v>
      </c>
      <c r="N1784" s="2">
        <v>0.5681550000000176</v>
      </c>
      <c r="O1784" s="2">
        <v>0.43384</v>
      </c>
      <c r="P1784" s="132">
        <v>0.36721000000003523</v>
      </c>
      <c r="Q1784" s="2">
        <v>0.5318</v>
      </c>
      <c r="R1784" s="2">
        <v>0.7691</v>
      </c>
      <c r="S1784" s="2">
        <v>0.48282</v>
      </c>
      <c r="T1784" s="2">
        <v>0.5681550000000176</v>
      </c>
    </row>
    <row r="1785" spans="12:20" ht="12.75">
      <c r="L1785" s="2">
        <v>218.400000000012</v>
      </c>
      <c r="N1785" s="2">
        <v>0.5680250000000177</v>
      </c>
      <c r="O1785" s="2">
        <v>0.43377999999999994</v>
      </c>
      <c r="P1785" s="132">
        <v>0.3669500000000353</v>
      </c>
      <c r="Q1785" s="2">
        <v>0.5318</v>
      </c>
      <c r="R1785" s="2">
        <v>0.7691</v>
      </c>
      <c r="S1785" s="2">
        <v>0.48279</v>
      </c>
      <c r="T1785" s="2">
        <v>0.5680250000000177</v>
      </c>
    </row>
    <row r="1786" spans="12:20" ht="12.75">
      <c r="L1786" s="2">
        <v>218.500000000012</v>
      </c>
      <c r="N1786" s="2">
        <v>0.5678950000000177</v>
      </c>
      <c r="O1786" s="2">
        <v>0.43372</v>
      </c>
      <c r="P1786" s="132">
        <v>0.3666900000000354</v>
      </c>
      <c r="Q1786" s="2">
        <v>0.5318</v>
      </c>
      <c r="R1786" s="2">
        <v>0.7691</v>
      </c>
      <c r="S1786" s="2">
        <v>0.48276</v>
      </c>
      <c r="T1786" s="2">
        <v>0.5678950000000177</v>
      </c>
    </row>
    <row r="1787" spans="12:20" ht="12.75">
      <c r="L1787" s="2">
        <v>218.600000000012</v>
      </c>
      <c r="N1787" s="2">
        <v>0.5677650000000177</v>
      </c>
      <c r="O1787" s="2">
        <v>0.43365999999999993</v>
      </c>
      <c r="P1787" s="132">
        <v>0.36643000000003545</v>
      </c>
      <c r="Q1787" s="2">
        <v>0.5318</v>
      </c>
      <c r="R1787" s="2">
        <v>0.7691</v>
      </c>
      <c r="S1787" s="2">
        <v>0.48273</v>
      </c>
      <c r="T1787" s="2">
        <v>0.5677650000000177</v>
      </c>
    </row>
    <row r="1788" spans="12:20" ht="12.75">
      <c r="L1788" s="2">
        <v>218.700000000012</v>
      </c>
      <c r="N1788" s="2">
        <v>0.5676350000000178</v>
      </c>
      <c r="O1788" s="2">
        <v>0.4336</v>
      </c>
      <c r="P1788" s="132">
        <v>0.3661700000000355</v>
      </c>
      <c r="Q1788" s="2">
        <v>0.5318</v>
      </c>
      <c r="R1788" s="2">
        <v>0.7691</v>
      </c>
      <c r="S1788" s="2">
        <v>0.4827</v>
      </c>
      <c r="T1788" s="2">
        <v>0.5676350000000178</v>
      </c>
    </row>
    <row r="1789" spans="12:20" ht="12.75">
      <c r="L1789" s="2">
        <v>218.800000000012</v>
      </c>
      <c r="N1789" s="2">
        <v>0.5675050000000178</v>
      </c>
      <c r="O1789" s="2">
        <v>0.4335399999999999</v>
      </c>
      <c r="P1789" s="132">
        <v>0.3659100000000356</v>
      </c>
      <c r="Q1789" s="2">
        <v>0.5318</v>
      </c>
      <c r="R1789" s="2">
        <v>0.7691</v>
      </c>
      <c r="S1789" s="2">
        <v>0.48267</v>
      </c>
      <c r="T1789" s="2">
        <v>0.5675050000000178</v>
      </c>
    </row>
    <row r="1790" spans="12:20" ht="12.75">
      <c r="L1790" s="2">
        <v>218.900000000012</v>
      </c>
      <c r="N1790" s="2">
        <v>0.5673750000000178</v>
      </c>
      <c r="O1790" s="2">
        <v>0.43348</v>
      </c>
      <c r="P1790" s="132">
        <v>0.36565000000003567</v>
      </c>
      <c r="Q1790" s="2">
        <v>0.5318</v>
      </c>
      <c r="R1790" s="2">
        <v>0.7691</v>
      </c>
      <c r="S1790" s="2">
        <v>0.48264</v>
      </c>
      <c r="T1790" s="2">
        <v>0.5673750000000178</v>
      </c>
    </row>
    <row r="1791" spans="12:20" ht="12.75">
      <c r="L1791" s="2">
        <v>219.000000000012</v>
      </c>
      <c r="N1791" s="2">
        <v>0.5672450000000179</v>
      </c>
      <c r="O1791" s="2">
        <v>0.43340999999999996</v>
      </c>
      <c r="P1791" s="132">
        <v>0.36539000000003574</v>
      </c>
      <c r="Q1791" s="2">
        <v>0.5318</v>
      </c>
      <c r="R1791" s="2">
        <v>0.7691</v>
      </c>
      <c r="S1791" s="2">
        <v>0.482605</v>
      </c>
      <c r="T1791" s="2">
        <v>0.5672450000000179</v>
      </c>
    </row>
    <row r="1792" spans="12:20" ht="12.75">
      <c r="L1792" s="2">
        <v>219.100000000012</v>
      </c>
      <c r="N1792" s="2">
        <v>0.5671150000000179</v>
      </c>
      <c r="O1792" s="2">
        <v>0.4333499999999999</v>
      </c>
      <c r="P1792" s="132">
        <v>0.3651300000000358</v>
      </c>
      <c r="Q1792" s="2">
        <v>0.5318</v>
      </c>
      <c r="R1792" s="2">
        <v>0.7691</v>
      </c>
      <c r="S1792" s="2">
        <v>0.482575</v>
      </c>
      <c r="T1792" s="2">
        <v>0.5671150000000179</v>
      </c>
    </row>
    <row r="1793" spans="12:20" ht="12.75">
      <c r="L1793" s="2">
        <v>219.200000000012</v>
      </c>
      <c r="N1793" s="2">
        <v>0.566985000000018</v>
      </c>
      <c r="O1793" s="2">
        <v>0.43328999999999995</v>
      </c>
      <c r="P1793" s="132">
        <v>0.3648700000000359</v>
      </c>
      <c r="Q1793" s="2">
        <v>0.5318</v>
      </c>
      <c r="R1793" s="2">
        <v>0.7691</v>
      </c>
      <c r="S1793" s="2">
        <v>0.482545</v>
      </c>
      <c r="T1793" s="2">
        <v>0.566985000000018</v>
      </c>
    </row>
    <row r="1794" spans="12:20" ht="12.75">
      <c r="L1794" s="2">
        <v>219.300000000012</v>
      </c>
      <c r="N1794" s="2">
        <v>0.566855000000018</v>
      </c>
      <c r="O1794" s="2">
        <v>0.43323</v>
      </c>
      <c r="P1794" s="132">
        <v>0.36461000000003596</v>
      </c>
      <c r="Q1794" s="2">
        <v>0.5318</v>
      </c>
      <c r="R1794" s="2">
        <v>0.7691</v>
      </c>
      <c r="S1794" s="2">
        <v>0.482515</v>
      </c>
      <c r="T1794" s="2">
        <v>0.566855000000018</v>
      </c>
    </row>
    <row r="1795" spans="12:20" ht="12.75">
      <c r="L1795" s="2">
        <v>219.400000000012</v>
      </c>
      <c r="N1795" s="2">
        <v>0.566725000000018</v>
      </c>
      <c r="O1795" s="2">
        <v>0.43316999999999994</v>
      </c>
      <c r="P1795" s="132">
        <v>0.36435000000003603</v>
      </c>
      <c r="Q1795" s="2">
        <v>0.5318</v>
      </c>
      <c r="R1795" s="2">
        <v>0.7691</v>
      </c>
      <c r="S1795" s="2">
        <v>0.482485</v>
      </c>
      <c r="T1795" s="2">
        <v>0.566725000000018</v>
      </c>
    </row>
    <row r="1796" spans="12:20" ht="12.75">
      <c r="L1796" s="2">
        <v>219.500000000012</v>
      </c>
      <c r="N1796" s="2">
        <v>0.5665950000000181</v>
      </c>
      <c r="O1796" s="2">
        <v>0.43311</v>
      </c>
      <c r="P1796" s="132">
        <v>0.3640900000000361</v>
      </c>
      <c r="Q1796" s="2">
        <v>0.5318</v>
      </c>
      <c r="R1796" s="2">
        <v>0.7691</v>
      </c>
      <c r="S1796" s="2">
        <v>0.482455</v>
      </c>
      <c r="T1796" s="2">
        <v>0.5665950000000181</v>
      </c>
    </row>
    <row r="1797" spans="12:20" ht="12.75">
      <c r="L1797" s="2">
        <v>219.600000000012</v>
      </c>
      <c r="N1797" s="2">
        <v>0.5664650000000181</v>
      </c>
      <c r="O1797" s="2">
        <v>0.43304999999999993</v>
      </c>
      <c r="P1797" s="132">
        <v>0.3638300000000362</v>
      </c>
      <c r="Q1797" s="2">
        <v>0.5318</v>
      </c>
      <c r="R1797" s="2">
        <v>0.7691</v>
      </c>
      <c r="S1797" s="2">
        <v>0.482425</v>
      </c>
      <c r="T1797" s="2">
        <v>0.5664650000000181</v>
      </c>
    </row>
    <row r="1798" spans="12:20" ht="12.75">
      <c r="L1798" s="2">
        <v>219.700000000012</v>
      </c>
      <c r="N1798" s="2">
        <v>0.5663350000000181</v>
      </c>
      <c r="O1798" s="2">
        <v>0.43299</v>
      </c>
      <c r="P1798" s="132">
        <v>0.36357000000003625</v>
      </c>
      <c r="Q1798" s="2">
        <v>0.5318</v>
      </c>
      <c r="R1798" s="2">
        <v>0.7691</v>
      </c>
      <c r="S1798" s="2">
        <v>0.482395</v>
      </c>
      <c r="T1798" s="2">
        <v>0.5663350000000181</v>
      </c>
    </row>
    <row r="1799" spans="12:20" ht="12.75">
      <c r="L1799" s="2">
        <v>219.800000000012</v>
      </c>
      <c r="N1799" s="2">
        <v>0.5662050000000182</v>
      </c>
      <c r="O1799" s="2">
        <v>0.4329299999999999</v>
      </c>
      <c r="P1799" s="132">
        <v>0.3633100000000363</v>
      </c>
      <c r="Q1799" s="2">
        <v>0.5318</v>
      </c>
      <c r="R1799" s="2">
        <v>0.7691</v>
      </c>
      <c r="S1799" s="2">
        <v>0.482365</v>
      </c>
      <c r="T1799" s="2">
        <v>0.5662050000000182</v>
      </c>
    </row>
    <row r="1800" spans="12:20" ht="12.75">
      <c r="L1800" s="2">
        <v>219.900000000012</v>
      </c>
      <c r="N1800" s="2">
        <v>0.5660750000000182</v>
      </c>
      <c r="O1800" s="2">
        <v>0.43287</v>
      </c>
      <c r="P1800" s="132">
        <v>0.3630500000000364</v>
      </c>
      <c r="Q1800" s="2">
        <v>0.5318</v>
      </c>
      <c r="R1800" s="2">
        <v>0.7691</v>
      </c>
      <c r="S1800" s="2">
        <v>0.482335</v>
      </c>
      <c r="T1800" s="2">
        <v>0.5660750000000182</v>
      </c>
    </row>
    <row r="1801" spans="12:20" ht="12.75">
      <c r="L1801" s="2">
        <v>220.000000000012</v>
      </c>
      <c r="N1801" s="2">
        <v>0.5659450000000182</v>
      </c>
      <c r="O1801" s="2">
        <v>0.4328099999999999</v>
      </c>
      <c r="P1801" s="132">
        <v>0.36279000000003647</v>
      </c>
      <c r="Q1801" s="2">
        <v>0.5318</v>
      </c>
      <c r="R1801" s="2">
        <v>0.7691</v>
      </c>
      <c r="S1801" s="2">
        <v>0.482305</v>
      </c>
      <c r="T1801" s="2">
        <v>0.5659450000000182</v>
      </c>
    </row>
    <row r="1802" spans="12:20" ht="12.75">
      <c r="L1802" s="2">
        <v>220.100000000012</v>
      </c>
      <c r="N1802" s="2">
        <v>0.5658150000000183</v>
      </c>
      <c r="O1802" s="2">
        <v>0.43274999999999997</v>
      </c>
      <c r="P1802" s="132">
        <v>0.36253000000003655</v>
      </c>
      <c r="Q1802" s="2">
        <v>0.5318</v>
      </c>
      <c r="R1802" s="2">
        <v>0.7691</v>
      </c>
      <c r="S1802" s="2">
        <v>0.482275</v>
      </c>
      <c r="T1802" s="2">
        <v>0.5658150000000183</v>
      </c>
    </row>
    <row r="1803" spans="12:20" ht="12.75">
      <c r="L1803" s="2">
        <v>220.200000000012</v>
      </c>
      <c r="N1803" s="2">
        <v>0.5656850000000183</v>
      </c>
      <c r="O1803" s="2">
        <v>0.4326899999999999</v>
      </c>
      <c r="P1803" s="132">
        <v>0.3622700000000366</v>
      </c>
      <c r="Q1803" s="2">
        <v>0.5318</v>
      </c>
      <c r="R1803" s="2">
        <v>0.7691</v>
      </c>
      <c r="S1803" s="2">
        <v>0.482245</v>
      </c>
      <c r="T1803" s="2">
        <v>0.5656850000000183</v>
      </c>
    </row>
    <row r="1804" spans="12:20" ht="12.75">
      <c r="L1804" s="2">
        <v>220.300000000012</v>
      </c>
      <c r="N1804" s="2">
        <v>0.5655550000000183</v>
      </c>
      <c r="O1804" s="2">
        <v>0.43262999999999996</v>
      </c>
      <c r="P1804" s="132">
        <v>0.3620100000000367</v>
      </c>
      <c r="Q1804" s="2">
        <v>0.5318</v>
      </c>
      <c r="R1804" s="2">
        <v>0.7691</v>
      </c>
      <c r="S1804" s="2">
        <v>0.482215</v>
      </c>
      <c r="T1804" s="2">
        <v>0.5655550000000183</v>
      </c>
    </row>
    <row r="1805" spans="12:20" ht="12.75">
      <c r="L1805" s="2">
        <v>220.400000000012</v>
      </c>
      <c r="N1805" s="2">
        <v>0.5654250000000184</v>
      </c>
      <c r="O1805" s="2">
        <v>0.4325699999999999</v>
      </c>
      <c r="P1805" s="132">
        <v>0.36175000000003676</v>
      </c>
      <c r="Q1805" s="2">
        <v>0.5318</v>
      </c>
      <c r="R1805" s="2">
        <v>0.7691</v>
      </c>
      <c r="S1805" s="2">
        <v>0.482185</v>
      </c>
      <c r="T1805" s="2">
        <v>0.5654250000000184</v>
      </c>
    </row>
    <row r="1806" spans="12:20" ht="12.75">
      <c r="L1806" s="2">
        <v>220.500000000013</v>
      </c>
      <c r="N1806" s="2">
        <v>0.5652950000000184</v>
      </c>
      <c r="O1806" s="2">
        <v>0.43250999999999995</v>
      </c>
      <c r="P1806" s="132">
        <v>0.36149000000003684</v>
      </c>
      <c r="Q1806" s="2">
        <v>0.5318</v>
      </c>
      <c r="R1806" s="2">
        <v>0.7691</v>
      </c>
      <c r="S1806" s="2">
        <v>0.482155</v>
      </c>
      <c r="T1806" s="2">
        <v>0.5652950000000184</v>
      </c>
    </row>
    <row r="1807" spans="12:20" ht="12.75">
      <c r="L1807" s="2">
        <v>220.600000000012</v>
      </c>
      <c r="N1807" s="2">
        <v>0.5651650000000185</v>
      </c>
      <c r="O1807" s="2">
        <v>0.43245</v>
      </c>
      <c r="P1807" s="132">
        <v>0.3612300000000369</v>
      </c>
      <c r="Q1807" s="2">
        <v>0.5318</v>
      </c>
      <c r="R1807" s="2">
        <v>0.7691</v>
      </c>
      <c r="S1807" s="2">
        <v>0.482125</v>
      </c>
      <c r="T1807" s="2">
        <v>0.5651650000000185</v>
      </c>
    </row>
    <row r="1808" spans="12:20" ht="12.75">
      <c r="L1808" s="2">
        <v>220.700000000012</v>
      </c>
      <c r="N1808" s="2">
        <v>0.5650350000000185</v>
      </c>
      <c r="O1808" s="2">
        <v>0.43238999999999994</v>
      </c>
      <c r="P1808" s="132">
        <v>0.360970000000037</v>
      </c>
      <c r="Q1808" s="2">
        <v>0.5318</v>
      </c>
      <c r="R1808" s="2">
        <v>0.7691</v>
      </c>
      <c r="S1808" s="2">
        <v>0.482095</v>
      </c>
      <c r="T1808" s="2">
        <v>0.5650350000000185</v>
      </c>
    </row>
    <row r="1809" spans="12:20" ht="12.75">
      <c r="L1809" s="2">
        <v>220.800000000012</v>
      </c>
      <c r="N1809" s="2">
        <v>0.5649050000000185</v>
      </c>
      <c r="O1809" s="2">
        <v>0.43233</v>
      </c>
      <c r="P1809" s="132">
        <v>0.36071000000003706</v>
      </c>
      <c r="Q1809" s="2">
        <v>0.5318</v>
      </c>
      <c r="R1809" s="2">
        <v>0.7691</v>
      </c>
      <c r="S1809" s="2">
        <v>0.482065</v>
      </c>
      <c r="T1809" s="2">
        <v>0.5649050000000185</v>
      </c>
    </row>
    <row r="1810" spans="12:20" ht="12.75">
      <c r="L1810" s="2">
        <v>220.900000000013</v>
      </c>
      <c r="N1810" s="2">
        <v>0.5647750000000186</v>
      </c>
      <c r="O1810" s="2">
        <v>0.43226999999999993</v>
      </c>
      <c r="P1810" s="132">
        <v>0.36045000000003713</v>
      </c>
      <c r="Q1810" s="2">
        <v>0.5318</v>
      </c>
      <c r="R1810" s="2">
        <v>0.7691</v>
      </c>
      <c r="S1810" s="2">
        <v>0.482035</v>
      </c>
      <c r="T1810" s="2">
        <v>0.5647750000000186</v>
      </c>
    </row>
    <row r="1811" spans="12:20" ht="12.75">
      <c r="L1811" s="2">
        <v>221.000000000013</v>
      </c>
      <c r="N1811" s="2">
        <v>0.5646450000000186</v>
      </c>
      <c r="O1811" s="2">
        <v>0.43221</v>
      </c>
      <c r="P1811" s="132">
        <v>0.3601900000000372</v>
      </c>
      <c r="Q1811" s="2">
        <v>0.5318</v>
      </c>
      <c r="R1811" s="2">
        <v>0.7691</v>
      </c>
      <c r="S1811" s="2">
        <v>0.482005</v>
      </c>
      <c r="T1811" s="2">
        <v>0.5646450000000186</v>
      </c>
    </row>
    <row r="1812" spans="12:20" ht="12.75">
      <c r="L1812" s="2">
        <v>221.100000000013</v>
      </c>
      <c r="N1812" s="2">
        <v>0.5645150000000186</v>
      </c>
      <c r="O1812" s="2">
        <v>0.4321499999999999</v>
      </c>
      <c r="P1812" s="132">
        <v>0.3599300000000373</v>
      </c>
      <c r="Q1812" s="2">
        <v>0.5318</v>
      </c>
      <c r="R1812" s="2">
        <v>0.7691</v>
      </c>
      <c r="S1812" s="2">
        <v>0.481975</v>
      </c>
      <c r="T1812" s="2">
        <v>0.5645150000000186</v>
      </c>
    </row>
    <row r="1813" spans="12:20" ht="12.75">
      <c r="L1813" s="2">
        <v>221.200000000013</v>
      </c>
      <c r="N1813" s="2">
        <v>0.5643850000000187</v>
      </c>
      <c r="O1813" s="2">
        <v>0.43209</v>
      </c>
      <c r="P1813" s="132">
        <v>0.35967000000003735</v>
      </c>
      <c r="Q1813" s="2">
        <v>0.5318</v>
      </c>
      <c r="R1813" s="2">
        <v>0.7691</v>
      </c>
      <c r="S1813" s="2">
        <v>0.481945</v>
      </c>
      <c r="T1813" s="2">
        <v>0.5643850000000187</v>
      </c>
    </row>
    <row r="1814" spans="12:20" ht="12.75">
      <c r="L1814" s="2">
        <v>221.300000000013</v>
      </c>
      <c r="N1814" s="2">
        <v>0.5642550000000187</v>
      </c>
      <c r="O1814" s="2">
        <v>0.4320299999999999</v>
      </c>
      <c r="P1814" s="132">
        <v>0.3594100000000374</v>
      </c>
      <c r="Q1814" s="2">
        <v>0.5318</v>
      </c>
      <c r="R1814" s="2">
        <v>0.7691</v>
      </c>
      <c r="S1814" s="2">
        <v>0.481915</v>
      </c>
      <c r="T1814" s="2">
        <v>0.5642550000000187</v>
      </c>
    </row>
    <row r="1815" spans="12:20" ht="12.75">
      <c r="L1815" s="2">
        <v>221.400000000013</v>
      </c>
      <c r="N1815" s="2">
        <v>0.5641250000000188</v>
      </c>
      <c r="O1815" s="2">
        <v>0.43196999999999997</v>
      </c>
      <c r="P1815" s="132">
        <v>0.3591500000000375</v>
      </c>
      <c r="Q1815" s="2">
        <v>0.5318</v>
      </c>
      <c r="R1815" s="2">
        <v>0.7691</v>
      </c>
      <c r="S1815" s="2">
        <v>0.481885</v>
      </c>
      <c r="T1815" s="2">
        <v>0.5641250000000188</v>
      </c>
    </row>
    <row r="1816" spans="12:20" ht="12.75">
      <c r="L1816" s="2">
        <v>221.500000000013</v>
      </c>
      <c r="N1816" s="2">
        <v>0.5639950000000188</v>
      </c>
      <c r="O1816" s="2">
        <v>0.4319099999999999</v>
      </c>
      <c r="P1816" s="132">
        <v>0.35889000000003757</v>
      </c>
      <c r="Q1816" s="2">
        <v>0.5318</v>
      </c>
      <c r="R1816" s="2">
        <v>0.7691</v>
      </c>
      <c r="S1816" s="2">
        <v>0.481855</v>
      </c>
      <c r="T1816" s="2">
        <v>0.5639950000000188</v>
      </c>
    </row>
    <row r="1817" spans="12:20" ht="12.75">
      <c r="L1817" s="2">
        <v>221.600000000013</v>
      </c>
      <c r="N1817" s="2">
        <v>0.5638650000000188</v>
      </c>
      <c r="O1817" s="2">
        <v>0.43184999999999996</v>
      </c>
      <c r="P1817" s="132">
        <v>0.35863000000003764</v>
      </c>
      <c r="Q1817" s="2">
        <v>0.5318</v>
      </c>
      <c r="R1817" s="2">
        <v>0.7691</v>
      </c>
      <c r="S1817" s="2">
        <v>0.481825</v>
      </c>
      <c r="T1817" s="2">
        <v>0.5638650000000188</v>
      </c>
    </row>
    <row r="1818" spans="12:20" ht="12.75">
      <c r="L1818" s="2">
        <v>221.700000000013</v>
      </c>
      <c r="N1818" s="2">
        <v>0.5637350000000189</v>
      </c>
      <c r="O1818" s="2">
        <v>0.4317899999999999</v>
      </c>
      <c r="P1818" s="132">
        <v>0.3583700000000377</v>
      </c>
      <c r="Q1818" s="2">
        <v>0.5318</v>
      </c>
      <c r="R1818" s="2">
        <v>0.7691</v>
      </c>
      <c r="S1818" s="2">
        <v>0.481795</v>
      </c>
      <c r="T1818" s="2">
        <v>0.5637350000000189</v>
      </c>
    </row>
    <row r="1819" spans="12:20" ht="12.75">
      <c r="L1819" s="2">
        <v>221.800000000013</v>
      </c>
      <c r="N1819" s="2">
        <v>0.5636050000000189</v>
      </c>
      <c r="O1819" s="2">
        <v>0.43172999999999995</v>
      </c>
      <c r="P1819" s="132">
        <v>0.3581100000000378</v>
      </c>
      <c r="Q1819" s="2">
        <v>0.5318</v>
      </c>
      <c r="R1819" s="2">
        <v>0.7691</v>
      </c>
      <c r="S1819" s="2">
        <v>0.481765</v>
      </c>
      <c r="T1819" s="2">
        <v>0.5636050000000189</v>
      </c>
    </row>
    <row r="1820" spans="12:20" ht="12.75">
      <c r="L1820" s="2">
        <v>221.900000000013</v>
      </c>
      <c r="N1820" s="2">
        <v>0.5634750000000189</v>
      </c>
      <c r="O1820" s="2">
        <v>0.43167</v>
      </c>
      <c r="P1820" s="132">
        <v>0.35785000000003786</v>
      </c>
      <c r="Q1820" s="2">
        <v>0.5318</v>
      </c>
      <c r="R1820" s="2">
        <v>0.7691</v>
      </c>
      <c r="S1820" s="2">
        <v>0.481735</v>
      </c>
      <c r="T1820" s="2">
        <v>0.5634750000000189</v>
      </c>
    </row>
    <row r="1821" spans="12:20" ht="12.75">
      <c r="L1821" s="2">
        <v>222.000000000013</v>
      </c>
      <c r="N1821" s="2">
        <v>0.563345000000019</v>
      </c>
      <c r="O1821" s="2">
        <v>0.43160999999999994</v>
      </c>
      <c r="P1821" s="132">
        <v>0.35759000000003793</v>
      </c>
      <c r="Q1821" s="2">
        <v>0.5318</v>
      </c>
      <c r="R1821" s="2">
        <v>0.7691</v>
      </c>
      <c r="S1821" s="2">
        <v>0.481705</v>
      </c>
      <c r="T1821" s="2">
        <v>0.563345000000019</v>
      </c>
    </row>
    <row r="1822" spans="12:20" ht="12.75">
      <c r="L1822" s="2">
        <v>222.100000000013</v>
      </c>
      <c r="N1822" s="2">
        <v>0.563215000000019</v>
      </c>
      <c r="O1822" s="2">
        <v>0.43155</v>
      </c>
      <c r="P1822" s="132">
        <v>0.357330000000038</v>
      </c>
      <c r="Q1822" s="2">
        <v>0.5318</v>
      </c>
      <c r="R1822" s="2">
        <v>0.7691</v>
      </c>
      <c r="S1822" s="2">
        <v>0.481675</v>
      </c>
      <c r="T1822" s="2">
        <v>0.563215000000019</v>
      </c>
    </row>
    <row r="1823" spans="12:20" ht="12.75">
      <c r="L1823" s="2">
        <v>222.200000000013</v>
      </c>
      <c r="N1823" s="2">
        <v>0.563085000000019</v>
      </c>
      <c r="O1823" s="2">
        <v>0.43148999999999993</v>
      </c>
      <c r="P1823" s="132">
        <v>0.3570700000000381</v>
      </c>
      <c r="Q1823" s="2">
        <v>0.5318</v>
      </c>
      <c r="R1823" s="2">
        <v>0.7691</v>
      </c>
      <c r="S1823" s="2">
        <v>0.481645</v>
      </c>
      <c r="T1823" s="2">
        <v>0.563085000000019</v>
      </c>
    </row>
    <row r="1824" spans="12:20" ht="12.75">
      <c r="L1824" s="2">
        <v>222.300000000013</v>
      </c>
      <c r="N1824" s="2">
        <v>0.5629550000000191</v>
      </c>
      <c r="O1824" s="2">
        <v>0.43143</v>
      </c>
      <c r="P1824" s="132">
        <v>0.35681000000003815</v>
      </c>
      <c r="Q1824" s="2">
        <v>0.5318</v>
      </c>
      <c r="R1824" s="2">
        <v>0.7691</v>
      </c>
      <c r="S1824" s="2">
        <v>0.481615</v>
      </c>
      <c r="T1824" s="2">
        <v>0.5629550000000191</v>
      </c>
    </row>
    <row r="1825" spans="12:20" ht="12.75">
      <c r="L1825" s="2">
        <v>222.400000000013</v>
      </c>
      <c r="N1825" s="2">
        <v>0.5628250000000191</v>
      </c>
      <c r="O1825" s="2">
        <v>0.4313699999999999</v>
      </c>
      <c r="P1825" s="132">
        <v>0.3565500000000382</v>
      </c>
      <c r="Q1825" s="2">
        <v>0.5318</v>
      </c>
      <c r="R1825" s="2">
        <v>0.7691</v>
      </c>
      <c r="S1825" s="2">
        <v>0.481585</v>
      </c>
      <c r="T1825" s="2">
        <v>0.5628250000000191</v>
      </c>
    </row>
    <row r="1826" spans="12:20" ht="12.75">
      <c r="L1826" s="2">
        <v>222.500000000013</v>
      </c>
      <c r="N1826" s="2">
        <v>0.5626950000000192</v>
      </c>
      <c r="O1826" s="2">
        <v>0.43130999999999997</v>
      </c>
      <c r="P1826" s="132">
        <v>0.3562900000000383</v>
      </c>
      <c r="Q1826" s="2">
        <v>0.5318</v>
      </c>
      <c r="R1826" s="2">
        <v>0.7691</v>
      </c>
      <c r="S1826" s="2">
        <v>0.481555</v>
      </c>
      <c r="T1826" s="2">
        <v>0.5626950000000192</v>
      </c>
    </row>
    <row r="1827" spans="12:20" ht="12.75">
      <c r="L1827" s="2">
        <v>222.600000000013</v>
      </c>
      <c r="N1827" s="2">
        <v>0.5625650000000192</v>
      </c>
      <c r="O1827" s="2">
        <v>0.43125</v>
      </c>
      <c r="P1827" s="132">
        <v>0.35603000000003837</v>
      </c>
      <c r="Q1827" s="2">
        <v>0.5318</v>
      </c>
      <c r="R1827" s="2">
        <v>0.7691</v>
      </c>
      <c r="S1827" s="2">
        <v>0.481525</v>
      </c>
      <c r="T1827" s="2">
        <v>0.5625650000000192</v>
      </c>
    </row>
    <row r="1828" spans="12:20" ht="12.75">
      <c r="L1828" s="2">
        <v>222.700000000013</v>
      </c>
      <c r="N1828" s="2">
        <v>0.5624350000000192</v>
      </c>
      <c r="O1828" s="2">
        <v>0.43118999999999996</v>
      </c>
      <c r="P1828" s="132">
        <v>0.35577000000003844</v>
      </c>
      <c r="Q1828" s="2">
        <v>0.5318</v>
      </c>
      <c r="R1828" s="2">
        <v>0.7691</v>
      </c>
      <c r="S1828" s="2">
        <v>0.481495</v>
      </c>
      <c r="T1828" s="2">
        <v>0.5624350000000192</v>
      </c>
    </row>
    <row r="1829" spans="12:20" ht="12.75">
      <c r="L1829" s="2">
        <v>222.800000000013</v>
      </c>
      <c r="N1829" s="2">
        <v>0.5623050000000193</v>
      </c>
      <c r="O1829" s="2">
        <v>0.4311299999999999</v>
      </c>
      <c r="P1829" s="132">
        <v>0.3555100000000385</v>
      </c>
      <c r="Q1829" s="2">
        <v>0.5318</v>
      </c>
      <c r="R1829" s="2">
        <v>0.7691</v>
      </c>
      <c r="S1829" s="2">
        <v>0.481465</v>
      </c>
      <c r="T1829" s="2">
        <v>0.5623050000000193</v>
      </c>
    </row>
    <row r="1830" spans="12:20" ht="12.75">
      <c r="L1830" s="2">
        <v>222.900000000013</v>
      </c>
      <c r="N1830" s="2">
        <v>0.5621750000000193</v>
      </c>
      <c r="O1830" s="2">
        <v>0.43106999999999995</v>
      </c>
      <c r="P1830" s="132">
        <v>0.3552500000000386</v>
      </c>
      <c r="Q1830" s="2">
        <v>0.5318</v>
      </c>
      <c r="R1830" s="2">
        <v>0.7691</v>
      </c>
      <c r="S1830" s="2">
        <v>0.481435</v>
      </c>
      <c r="T1830" s="2">
        <v>0.5621750000000193</v>
      </c>
    </row>
    <row r="1831" spans="12:20" ht="12.75">
      <c r="L1831" s="2">
        <v>223.000000000013</v>
      </c>
      <c r="N1831" s="2">
        <v>0.5620450000000193</v>
      </c>
      <c r="O1831" s="2">
        <v>0.43101</v>
      </c>
      <c r="P1831" s="132">
        <v>0.35499000000003866</v>
      </c>
      <c r="Q1831" s="2">
        <v>0.5318</v>
      </c>
      <c r="R1831" s="2">
        <v>0.7691</v>
      </c>
      <c r="S1831" s="2">
        <v>0.481405</v>
      </c>
      <c r="T1831" s="2">
        <v>0.5620450000000193</v>
      </c>
    </row>
    <row r="1832" spans="12:20" ht="12.75">
      <c r="L1832" s="2">
        <v>223.100000000013</v>
      </c>
      <c r="N1832" s="2">
        <v>0.5619150000000194</v>
      </c>
      <c r="O1832" s="2">
        <v>0.43094999999999994</v>
      </c>
      <c r="P1832" s="132">
        <v>0.35473000000003874</v>
      </c>
      <c r="Q1832" s="2">
        <v>0.5318</v>
      </c>
      <c r="R1832" s="2">
        <v>0.7691</v>
      </c>
      <c r="S1832" s="2">
        <v>0.481375</v>
      </c>
      <c r="T1832" s="2">
        <v>0.5619150000000194</v>
      </c>
    </row>
    <row r="1833" spans="12:20" ht="12.75">
      <c r="L1833" s="2">
        <v>223.200000000013</v>
      </c>
      <c r="N1833" s="2">
        <v>0.5617850000000194</v>
      </c>
      <c r="O1833" s="2">
        <v>0.43089</v>
      </c>
      <c r="P1833" s="132">
        <v>0.3544700000000388</v>
      </c>
      <c r="Q1833" s="2">
        <v>0.5318</v>
      </c>
      <c r="R1833" s="2">
        <v>0.7691</v>
      </c>
      <c r="S1833" s="2">
        <v>0.481345</v>
      </c>
      <c r="T1833" s="2">
        <v>0.5617850000000194</v>
      </c>
    </row>
    <row r="1834" spans="12:20" ht="12.75">
      <c r="L1834" s="2">
        <v>223.300000000013</v>
      </c>
      <c r="N1834" s="2">
        <v>0.5616550000000194</v>
      </c>
      <c r="O1834" s="2">
        <v>0.43082999999999994</v>
      </c>
      <c r="P1834" s="132">
        <v>0.3542100000000389</v>
      </c>
      <c r="Q1834" s="2">
        <v>0.5318</v>
      </c>
      <c r="R1834" s="2">
        <v>0.7691</v>
      </c>
      <c r="S1834" s="2">
        <v>0.481315</v>
      </c>
      <c r="T1834" s="2">
        <v>0.5616550000000194</v>
      </c>
    </row>
    <row r="1835" spans="12:20" ht="12.75">
      <c r="L1835" s="2">
        <v>223.400000000013</v>
      </c>
      <c r="N1835" s="2">
        <v>0.5615250000000195</v>
      </c>
      <c r="O1835" s="2">
        <v>0.43077</v>
      </c>
      <c r="P1835" s="132">
        <v>0.35395000000003896</v>
      </c>
      <c r="Q1835" s="2">
        <v>0.5318</v>
      </c>
      <c r="R1835" s="2">
        <v>0.7691</v>
      </c>
      <c r="S1835" s="2">
        <v>0.481285</v>
      </c>
      <c r="T1835" s="2">
        <v>0.5615250000000195</v>
      </c>
    </row>
    <row r="1836" spans="12:20" ht="12.75">
      <c r="L1836" s="2">
        <v>223.500000000013</v>
      </c>
      <c r="N1836" s="2">
        <v>0.5613950000000195</v>
      </c>
      <c r="O1836" s="2">
        <v>0.4307099999999999</v>
      </c>
      <c r="P1836" s="132">
        <v>0.35369000000003903</v>
      </c>
      <c r="Q1836" s="2">
        <v>0.5318</v>
      </c>
      <c r="R1836" s="2">
        <v>0.7691</v>
      </c>
      <c r="S1836" s="2">
        <v>0.481255</v>
      </c>
      <c r="T1836" s="2">
        <v>0.5613950000000195</v>
      </c>
    </row>
    <row r="1837" spans="12:20" ht="12.75">
      <c r="L1837" s="2">
        <v>223.600000000013</v>
      </c>
      <c r="N1837" s="2">
        <v>0.5612650000000196</v>
      </c>
      <c r="O1837" s="2">
        <v>0.43065</v>
      </c>
      <c r="P1837" s="132">
        <v>0.3534300000000391</v>
      </c>
      <c r="Q1837" s="2">
        <v>0.5318</v>
      </c>
      <c r="R1837" s="2">
        <v>0.7691</v>
      </c>
      <c r="S1837" s="2">
        <v>0.481225</v>
      </c>
      <c r="T1837" s="2">
        <v>0.5612650000000196</v>
      </c>
    </row>
    <row r="1838" spans="12:20" ht="12.75">
      <c r="L1838" s="2">
        <v>223.700000000013</v>
      </c>
      <c r="N1838" s="2">
        <v>0.5611350000000196</v>
      </c>
      <c r="O1838" s="2">
        <v>0.4305899999999999</v>
      </c>
      <c r="P1838" s="132">
        <v>0.3531700000000392</v>
      </c>
      <c r="Q1838" s="2">
        <v>0.5318</v>
      </c>
      <c r="R1838" s="2">
        <v>0.7691</v>
      </c>
      <c r="S1838" s="2">
        <v>0.481195</v>
      </c>
      <c r="T1838" s="2">
        <v>0.5611350000000196</v>
      </c>
    </row>
    <row r="1839" spans="12:20" ht="12.75">
      <c r="L1839" s="2">
        <v>223.800000000013</v>
      </c>
      <c r="N1839" s="2">
        <v>0.5610050000000196</v>
      </c>
      <c r="O1839" s="2">
        <v>0.43052999999999997</v>
      </c>
      <c r="P1839" s="132">
        <v>0.35291000000003925</v>
      </c>
      <c r="Q1839" s="2">
        <v>0.5318</v>
      </c>
      <c r="R1839" s="2">
        <v>0.7691</v>
      </c>
      <c r="S1839" s="2">
        <v>0.481165</v>
      </c>
      <c r="T1839" s="2">
        <v>0.5610050000000196</v>
      </c>
    </row>
    <row r="1840" spans="12:20" ht="12.75">
      <c r="L1840" s="2">
        <v>223.900000000013</v>
      </c>
      <c r="N1840" s="2">
        <v>0.5608750000000197</v>
      </c>
      <c r="O1840" s="2">
        <v>0.4304699999999999</v>
      </c>
      <c r="P1840" s="132">
        <v>0.3526500000000393</v>
      </c>
      <c r="Q1840" s="2">
        <v>0.5318</v>
      </c>
      <c r="R1840" s="2">
        <v>0.7691</v>
      </c>
      <c r="S1840" s="2">
        <v>0.481135</v>
      </c>
      <c r="T1840" s="2">
        <v>0.5608750000000197</v>
      </c>
    </row>
    <row r="1841" spans="12:20" ht="12.75">
      <c r="L1841" s="2">
        <v>224.000000000013</v>
      </c>
      <c r="N1841" s="2">
        <v>0.5607450000000197</v>
      </c>
      <c r="O1841" s="2">
        <v>0.43040999999999996</v>
      </c>
      <c r="P1841" s="132">
        <v>0.3523900000000394</v>
      </c>
      <c r="Q1841" s="2">
        <v>0.5318</v>
      </c>
      <c r="R1841" s="2">
        <v>0.7691</v>
      </c>
      <c r="S1841" s="2">
        <v>0.481105</v>
      </c>
      <c r="T1841" s="2">
        <v>0.5607450000000197</v>
      </c>
    </row>
    <row r="1842" spans="12:20" ht="12.75">
      <c r="L1842" s="2">
        <v>224.100000000013</v>
      </c>
      <c r="N1842" s="2">
        <v>0.5606150000000197</v>
      </c>
      <c r="O1842" s="2">
        <v>0.4303499999999999</v>
      </c>
      <c r="P1842" s="132">
        <v>0.35213000000003947</v>
      </c>
      <c r="Q1842" s="2">
        <v>0.5318</v>
      </c>
      <c r="R1842" s="2">
        <v>0.7691</v>
      </c>
      <c r="S1842" s="2">
        <v>0.481075</v>
      </c>
      <c r="T1842" s="2">
        <v>0.5606150000000197</v>
      </c>
    </row>
    <row r="1843" spans="12:20" ht="12.75">
      <c r="L1843" s="2">
        <v>224.200000000013</v>
      </c>
      <c r="N1843" s="2">
        <v>0.5604850000000198</v>
      </c>
      <c r="O1843" s="2">
        <v>0.43028999999999995</v>
      </c>
      <c r="P1843" s="132">
        <v>0.35187000000003954</v>
      </c>
      <c r="Q1843" s="2">
        <v>0.5318</v>
      </c>
      <c r="R1843" s="2">
        <v>0.7691</v>
      </c>
      <c r="S1843" s="2">
        <v>0.481045</v>
      </c>
      <c r="T1843" s="2">
        <v>0.5604850000000198</v>
      </c>
    </row>
    <row r="1844" spans="12:20" ht="12.75">
      <c r="L1844" s="2">
        <v>224.300000000013</v>
      </c>
      <c r="N1844" s="2">
        <v>0.5603550000000198</v>
      </c>
      <c r="O1844" s="2">
        <v>0.43023</v>
      </c>
      <c r="P1844" s="132">
        <v>0.3516100000000396</v>
      </c>
      <c r="Q1844" s="2">
        <v>0.5318</v>
      </c>
      <c r="R1844" s="2">
        <v>0.7691</v>
      </c>
      <c r="S1844" s="2">
        <v>0.481015</v>
      </c>
      <c r="T1844" s="2">
        <v>0.5603550000000198</v>
      </c>
    </row>
    <row r="1845" spans="12:20" ht="12.75">
      <c r="L1845" s="2">
        <v>224.400000000013</v>
      </c>
      <c r="N1845" s="2">
        <v>0.5602250000000198</v>
      </c>
      <c r="O1845" s="2">
        <v>0.43016999999999994</v>
      </c>
      <c r="P1845" s="132">
        <v>0.3513500000000397</v>
      </c>
      <c r="Q1845" s="2">
        <v>0.5318</v>
      </c>
      <c r="R1845" s="2">
        <v>0.7691</v>
      </c>
      <c r="S1845" s="2">
        <v>0.480985</v>
      </c>
      <c r="T1845" s="2">
        <v>0.5602250000000198</v>
      </c>
    </row>
    <row r="1846" spans="12:20" ht="12.75">
      <c r="L1846" s="2">
        <v>224.500000000013</v>
      </c>
      <c r="N1846" s="2">
        <v>0.5600950000000199</v>
      </c>
      <c r="O1846" s="2">
        <v>0.43011</v>
      </c>
      <c r="P1846" s="132">
        <v>0.35109000000003976</v>
      </c>
      <c r="Q1846" s="2">
        <v>0.5318</v>
      </c>
      <c r="R1846" s="2">
        <v>0.7691</v>
      </c>
      <c r="S1846" s="2">
        <v>0.480955</v>
      </c>
      <c r="T1846" s="2">
        <v>0.5600950000000199</v>
      </c>
    </row>
    <row r="1847" spans="12:20" ht="12.75">
      <c r="L1847" s="2">
        <v>224.600000000013</v>
      </c>
      <c r="N1847" s="2">
        <v>0.5599650000000199</v>
      </c>
      <c r="O1847" s="2">
        <v>0.43004999999999993</v>
      </c>
      <c r="P1847" s="132">
        <v>0.35083000000003983</v>
      </c>
      <c r="Q1847" s="2">
        <v>0.5318</v>
      </c>
      <c r="R1847" s="2">
        <v>0.7691</v>
      </c>
      <c r="S1847" s="2">
        <v>0.480925</v>
      </c>
      <c r="T1847" s="2">
        <v>0.5599650000000199</v>
      </c>
    </row>
    <row r="1848" spans="12:20" ht="12.75">
      <c r="L1848" s="2">
        <v>224.700000000013</v>
      </c>
      <c r="N1848" s="2">
        <v>0.55983500000002</v>
      </c>
      <c r="O1848" s="2">
        <v>0.4299799999999999</v>
      </c>
      <c r="P1848" s="132">
        <v>0.3505700000000399</v>
      </c>
      <c r="Q1848" s="2">
        <v>0.5318</v>
      </c>
      <c r="R1848" s="2">
        <v>0.7691</v>
      </c>
      <c r="S1848" s="2">
        <v>0.48089</v>
      </c>
      <c r="T1848" s="2">
        <v>0.55983500000002</v>
      </c>
    </row>
    <row r="1849" spans="12:20" ht="12.75">
      <c r="L1849" s="2">
        <v>224.800000000013</v>
      </c>
      <c r="N1849" s="2">
        <v>0.55970500000002</v>
      </c>
      <c r="O1849" s="2">
        <v>0.42991999999999997</v>
      </c>
      <c r="P1849" s="132">
        <v>0.35031000000004</v>
      </c>
      <c r="Q1849" s="2">
        <v>0.5318</v>
      </c>
      <c r="R1849" s="2">
        <v>0.7691</v>
      </c>
      <c r="S1849" s="2">
        <v>0.48086</v>
      </c>
      <c r="T1849" s="2">
        <v>0.55970500000002</v>
      </c>
    </row>
    <row r="1850" spans="12:20" ht="12.75">
      <c r="L1850" s="2">
        <v>224.900000000014</v>
      </c>
      <c r="N1850" s="2">
        <v>0.55957500000002</v>
      </c>
      <c r="O1850" s="2">
        <v>0.4298599999999999</v>
      </c>
      <c r="P1850" s="132">
        <v>0.35005000000004005</v>
      </c>
      <c r="Q1850" s="2">
        <v>0.5318</v>
      </c>
      <c r="R1850" s="2">
        <v>0.7691</v>
      </c>
      <c r="S1850" s="2">
        <v>0.48083</v>
      </c>
      <c r="T1850" s="2">
        <v>0.55957500000002</v>
      </c>
    </row>
    <row r="1851" spans="12:20" ht="12.75">
      <c r="L1851" s="2">
        <v>225.000000000013</v>
      </c>
      <c r="N1851" s="2">
        <v>0.5594450000000201</v>
      </c>
      <c r="O1851" s="2">
        <v>0.4298099999999999</v>
      </c>
      <c r="P1851" s="132">
        <v>0.3497900000000401</v>
      </c>
      <c r="Q1851" s="2">
        <v>0.5318</v>
      </c>
      <c r="R1851" s="2">
        <v>0.7691</v>
      </c>
      <c r="S1851" s="2">
        <v>0.480805</v>
      </c>
      <c r="T1851" s="2">
        <v>0.5594450000000201</v>
      </c>
    </row>
    <row r="1852" spans="12:20" ht="12.75">
      <c r="L1852" s="2">
        <v>225.100000000013</v>
      </c>
      <c r="N1852" s="2">
        <v>0.5593150000000201</v>
      </c>
      <c r="O1852" s="2">
        <v>0.42977</v>
      </c>
      <c r="P1852" s="132">
        <v>0.3495300000000402</v>
      </c>
      <c r="Q1852" s="2">
        <v>0.5318</v>
      </c>
      <c r="R1852" s="2">
        <v>0.7691</v>
      </c>
      <c r="S1852" s="2">
        <v>0.480785</v>
      </c>
      <c r="T1852" s="2">
        <v>0.5593150000000201</v>
      </c>
    </row>
    <row r="1853" spans="12:20" ht="12.75">
      <c r="L1853" s="2">
        <v>225.200000000013</v>
      </c>
      <c r="N1853" s="2">
        <v>0.5591850000000201</v>
      </c>
      <c r="O1853" s="2">
        <v>0.42972999999999995</v>
      </c>
      <c r="P1853" s="132">
        <v>0.34927000000004027</v>
      </c>
      <c r="Q1853" s="2">
        <v>0.5318</v>
      </c>
      <c r="R1853" s="2">
        <v>0.7691</v>
      </c>
      <c r="S1853" s="2">
        <v>0.480765</v>
      </c>
      <c r="T1853" s="2">
        <v>0.5591850000000201</v>
      </c>
    </row>
    <row r="1854" spans="12:20" ht="12.75">
      <c r="L1854" s="2">
        <v>225.300000000014</v>
      </c>
      <c r="N1854" s="2">
        <v>0.5590550000000202</v>
      </c>
      <c r="O1854" s="2">
        <v>0.4296899999999999</v>
      </c>
      <c r="P1854" s="132">
        <v>0.34901000000004034</v>
      </c>
      <c r="Q1854" s="2">
        <v>0.5318</v>
      </c>
      <c r="R1854" s="2">
        <v>0.7691</v>
      </c>
      <c r="S1854" s="2">
        <v>0.480745</v>
      </c>
      <c r="T1854" s="2">
        <v>0.5590550000000202</v>
      </c>
    </row>
    <row r="1855" spans="12:20" ht="12.75">
      <c r="L1855" s="2">
        <v>225.400000000014</v>
      </c>
      <c r="N1855" s="2">
        <v>0.5589250000000202</v>
      </c>
      <c r="O1855" s="2">
        <v>0.42965</v>
      </c>
      <c r="P1855" s="132">
        <v>0.3487500000000404</v>
      </c>
      <c r="Q1855" s="2">
        <v>0.5318</v>
      </c>
      <c r="R1855" s="2">
        <v>0.7691</v>
      </c>
      <c r="S1855" s="2">
        <v>0.480725</v>
      </c>
      <c r="T1855" s="2">
        <v>0.5589250000000202</v>
      </c>
    </row>
    <row r="1856" spans="12:20" ht="12.75">
      <c r="L1856" s="2">
        <v>225.500000000014</v>
      </c>
      <c r="N1856" s="2">
        <v>0.5587950000000202</v>
      </c>
      <c r="O1856" s="2">
        <v>0.42960999999999994</v>
      </c>
      <c r="P1856" s="132">
        <v>0.3484900000000405</v>
      </c>
      <c r="Q1856" s="2">
        <v>0.5318</v>
      </c>
      <c r="R1856" s="2">
        <v>0.7691</v>
      </c>
      <c r="S1856" s="2">
        <v>0.480705</v>
      </c>
      <c r="T1856" s="2">
        <v>0.5587950000000202</v>
      </c>
    </row>
    <row r="1857" spans="12:20" ht="12.75">
      <c r="L1857" s="2">
        <v>225.600000000014</v>
      </c>
      <c r="N1857" s="2">
        <v>0.5586650000000203</v>
      </c>
      <c r="O1857" s="2">
        <v>0.4295699999999999</v>
      </c>
      <c r="P1857" s="132">
        <v>0.34823000000004056</v>
      </c>
      <c r="Q1857" s="2">
        <v>0.5318</v>
      </c>
      <c r="R1857" s="2">
        <v>0.7691</v>
      </c>
      <c r="S1857" s="2">
        <v>0.480685</v>
      </c>
      <c r="T1857" s="2">
        <v>0.5586650000000203</v>
      </c>
    </row>
    <row r="1858" spans="12:20" ht="12.75">
      <c r="L1858" s="2">
        <v>225.700000000014</v>
      </c>
      <c r="N1858" s="2">
        <v>0.5585350000000203</v>
      </c>
      <c r="O1858" s="2">
        <v>0.42952999999999997</v>
      </c>
      <c r="P1858" s="132">
        <v>0.34797000000004064</v>
      </c>
      <c r="Q1858" s="2">
        <v>0.5318</v>
      </c>
      <c r="R1858" s="2">
        <v>0.7691</v>
      </c>
      <c r="S1858" s="2">
        <v>0.480665</v>
      </c>
      <c r="T1858" s="2">
        <v>0.5585350000000203</v>
      </c>
    </row>
    <row r="1859" spans="12:20" ht="12.75">
      <c r="L1859" s="2">
        <v>225.800000000014</v>
      </c>
      <c r="N1859" s="2">
        <v>0.5584050000000204</v>
      </c>
      <c r="O1859" s="2">
        <v>0.4294899999999999</v>
      </c>
      <c r="P1859" s="132">
        <v>0.3477100000000407</v>
      </c>
      <c r="Q1859" s="2">
        <v>0.5318</v>
      </c>
      <c r="R1859" s="2">
        <v>0.7691</v>
      </c>
      <c r="S1859" s="2">
        <v>0.480645</v>
      </c>
      <c r="T1859" s="2">
        <v>0.5584050000000204</v>
      </c>
    </row>
    <row r="1860" spans="12:20" ht="12.75">
      <c r="L1860" s="2">
        <v>225.900000000014</v>
      </c>
      <c r="N1860" s="2">
        <v>0.5582750000000204</v>
      </c>
      <c r="O1860" s="2">
        <v>0.42945</v>
      </c>
      <c r="P1860" s="132">
        <v>0.3474500000000408</v>
      </c>
      <c r="Q1860" s="2">
        <v>0.5318</v>
      </c>
      <c r="R1860" s="2">
        <v>0.7691</v>
      </c>
      <c r="S1860" s="2">
        <v>0.480625</v>
      </c>
      <c r="T1860" s="2">
        <v>0.5582750000000204</v>
      </c>
    </row>
    <row r="1861" spans="12:20" ht="12.75">
      <c r="L1861" s="2">
        <v>226.000000000014</v>
      </c>
      <c r="N1861" s="2">
        <v>0.5581450000000204</v>
      </c>
      <c r="O1861" s="2">
        <v>0.42940999999999996</v>
      </c>
      <c r="P1861" s="132">
        <v>0.34719000000004085</v>
      </c>
      <c r="Q1861" s="2">
        <v>0.5318</v>
      </c>
      <c r="R1861" s="2">
        <v>0.7691</v>
      </c>
      <c r="S1861" s="2">
        <v>0.480605</v>
      </c>
      <c r="T1861" s="2">
        <v>0.5581450000000204</v>
      </c>
    </row>
    <row r="1862" spans="12:20" ht="12.75">
      <c r="L1862" s="2">
        <v>226.100000000014</v>
      </c>
      <c r="N1862" s="2">
        <v>0.5580150000000205</v>
      </c>
      <c r="O1862" s="2">
        <v>0.4293699999999999</v>
      </c>
      <c r="P1862" s="132">
        <v>0.34693000000004093</v>
      </c>
      <c r="Q1862" s="2">
        <v>0.5318</v>
      </c>
      <c r="R1862" s="2">
        <v>0.7691</v>
      </c>
      <c r="S1862" s="2">
        <v>0.480585</v>
      </c>
      <c r="T1862" s="2">
        <v>0.5580150000000205</v>
      </c>
    </row>
    <row r="1863" spans="12:20" ht="12.75">
      <c r="L1863" s="2">
        <v>226.200000000014</v>
      </c>
      <c r="N1863" s="2">
        <v>0.5578850000000205</v>
      </c>
      <c r="O1863" s="2">
        <v>0.42933</v>
      </c>
      <c r="P1863" s="132">
        <v>0.346670000000041</v>
      </c>
      <c r="Q1863" s="2">
        <v>0.5318</v>
      </c>
      <c r="R1863" s="2">
        <v>0.7691</v>
      </c>
      <c r="S1863" s="2">
        <v>0.480565</v>
      </c>
      <c r="T1863" s="2">
        <v>0.5578850000000205</v>
      </c>
    </row>
    <row r="1864" spans="12:20" ht="12.75">
      <c r="L1864" s="2">
        <v>226.300000000014</v>
      </c>
      <c r="N1864" s="2">
        <v>0.5577550000000205</v>
      </c>
      <c r="O1864" s="2">
        <v>0.42928999999999995</v>
      </c>
      <c r="P1864" s="132">
        <v>0.3464100000000411</v>
      </c>
      <c r="Q1864" s="2">
        <v>0.5318</v>
      </c>
      <c r="R1864" s="2">
        <v>0.7691</v>
      </c>
      <c r="S1864" s="2">
        <v>0.480545</v>
      </c>
      <c r="T1864" s="2">
        <v>0.5577550000000205</v>
      </c>
    </row>
    <row r="1865" spans="12:20" ht="12.75">
      <c r="L1865" s="2">
        <v>226.400000000014</v>
      </c>
      <c r="N1865" s="2">
        <v>0.5576250000000206</v>
      </c>
      <c r="O1865" s="2">
        <v>0.4292499999999999</v>
      </c>
      <c r="P1865" s="132">
        <v>0.34615000000004115</v>
      </c>
      <c r="Q1865" s="2">
        <v>0.5318</v>
      </c>
      <c r="R1865" s="2">
        <v>0.7691</v>
      </c>
      <c r="S1865" s="2">
        <v>0.480525</v>
      </c>
      <c r="T1865" s="2">
        <v>0.5576250000000206</v>
      </c>
    </row>
    <row r="1866" spans="12:20" ht="12.75">
      <c r="L1866" s="2">
        <v>226.500000000014</v>
      </c>
      <c r="N1866" s="2">
        <v>0.5574950000000206</v>
      </c>
      <c r="O1866" s="2">
        <v>0.42921</v>
      </c>
      <c r="P1866" s="132">
        <v>0.3458900000000412</v>
      </c>
      <c r="Q1866" s="2">
        <v>0.5318</v>
      </c>
      <c r="R1866" s="2">
        <v>0.7691</v>
      </c>
      <c r="S1866" s="2">
        <v>0.480505</v>
      </c>
      <c r="T1866" s="2">
        <v>0.5574950000000206</v>
      </c>
    </row>
    <row r="1867" spans="12:20" ht="12.75">
      <c r="L1867" s="2">
        <v>226.600000000014</v>
      </c>
      <c r="N1867" s="2">
        <v>0.5573650000000206</v>
      </c>
      <c r="O1867" s="2">
        <v>0.42916999999999994</v>
      </c>
      <c r="P1867" s="132">
        <v>0.3456300000000413</v>
      </c>
      <c r="Q1867" s="2">
        <v>0.5318</v>
      </c>
      <c r="R1867" s="2">
        <v>0.7691</v>
      </c>
      <c r="S1867" s="2">
        <v>0.480485</v>
      </c>
      <c r="T1867" s="2">
        <v>0.5573650000000206</v>
      </c>
    </row>
    <row r="1868" spans="12:20" ht="12.75">
      <c r="L1868" s="2">
        <v>226.700000000014</v>
      </c>
      <c r="N1868" s="2">
        <v>0.5572350000000207</v>
      </c>
      <c r="O1868" s="2">
        <v>0.4291299999999999</v>
      </c>
      <c r="P1868" s="132">
        <v>0.34537000000004137</v>
      </c>
      <c r="Q1868" s="2">
        <v>0.5318</v>
      </c>
      <c r="R1868" s="2">
        <v>0.7691</v>
      </c>
      <c r="S1868" s="2">
        <v>0.480465</v>
      </c>
      <c r="T1868" s="2">
        <v>0.5572350000000207</v>
      </c>
    </row>
    <row r="1869" spans="12:20" ht="12.75">
      <c r="L1869" s="2">
        <v>226.800000000014</v>
      </c>
      <c r="N1869" s="2">
        <v>0.5571050000000207</v>
      </c>
      <c r="O1869" s="2">
        <v>0.42908999999999997</v>
      </c>
      <c r="P1869" s="132">
        <v>0.34511000000004144</v>
      </c>
      <c r="Q1869" s="2">
        <v>0.5318</v>
      </c>
      <c r="R1869" s="2">
        <v>0.7691</v>
      </c>
      <c r="S1869" s="2">
        <v>0.480445</v>
      </c>
      <c r="T1869" s="2">
        <v>0.5571050000000207</v>
      </c>
    </row>
    <row r="1870" spans="12:20" ht="12.75">
      <c r="L1870" s="2">
        <v>226.900000000014</v>
      </c>
      <c r="N1870" s="2">
        <v>0.5569750000000208</v>
      </c>
      <c r="O1870" s="2">
        <v>0.42904999999999993</v>
      </c>
      <c r="P1870" s="132">
        <v>0.3448500000000415</v>
      </c>
      <c r="Q1870" s="2">
        <v>0.5318</v>
      </c>
      <c r="R1870" s="2">
        <v>0.7691</v>
      </c>
      <c r="S1870" s="2">
        <v>0.480425</v>
      </c>
      <c r="T1870" s="2">
        <v>0.5569750000000208</v>
      </c>
    </row>
    <row r="1871" spans="12:20" ht="12.75">
      <c r="L1871" s="2">
        <v>227.000000000014</v>
      </c>
      <c r="N1871" s="2">
        <v>0.5568450000000208</v>
      </c>
      <c r="O1871" s="2">
        <v>0.42901</v>
      </c>
      <c r="P1871" s="132">
        <v>0.3445900000000416</v>
      </c>
      <c r="Q1871" s="2">
        <v>0.5318</v>
      </c>
      <c r="R1871" s="2">
        <v>0.7691</v>
      </c>
      <c r="S1871" s="2">
        <v>0.480405</v>
      </c>
      <c r="T1871" s="2">
        <v>0.5568450000000208</v>
      </c>
    </row>
    <row r="1872" spans="12:20" ht="12.75">
      <c r="L1872" s="2">
        <v>227.100000000014</v>
      </c>
      <c r="N1872" s="2">
        <v>0.5567150000000208</v>
      </c>
      <c r="O1872" s="2">
        <v>0.42896999999999996</v>
      </c>
      <c r="P1872" s="132">
        <v>0.34433000000004166</v>
      </c>
      <c r="Q1872" s="2">
        <v>0.5318</v>
      </c>
      <c r="R1872" s="2">
        <v>0.7691</v>
      </c>
      <c r="S1872" s="2">
        <v>0.480385</v>
      </c>
      <c r="T1872" s="2">
        <v>0.5567150000000208</v>
      </c>
    </row>
    <row r="1873" spans="12:20" ht="12.75">
      <c r="L1873" s="2">
        <v>227.200000000014</v>
      </c>
      <c r="N1873" s="2">
        <v>0.5565850000000209</v>
      </c>
      <c r="O1873" s="2">
        <v>0.4289299999999999</v>
      </c>
      <c r="P1873" s="132">
        <v>0.34407000000004173</v>
      </c>
      <c r="Q1873" s="2">
        <v>0.5318</v>
      </c>
      <c r="R1873" s="2">
        <v>0.7691</v>
      </c>
      <c r="S1873" s="2">
        <v>0.480365</v>
      </c>
      <c r="T1873" s="2">
        <v>0.5565850000000209</v>
      </c>
    </row>
    <row r="1874" spans="12:20" ht="12.75">
      <c r="L1874" s="2">
        <v>227.300000000014</v>
      </c>
      <c r="N1874" s="2">
        <v>0.5564550000000209</v>
      </c>
      <c r="O1874" s="2">
        <v>0.42889</v>
      </c>
      <c r="P1874" s="132">
        <v>0.3438100000000418</v>
      </c>
      <c r="Q1874" s="2">
        <v>0.5318</v>
      </c>
      <c r="R1874" s="2">
        <v>0.7691</v>
      </c>
      <c r="S1874" s="2">
        <v>0.480345</v>
      </c>
      <c r="T1874" s="2">
        <v>0.5564550000000209</v>
      </c>
    </row>
    <row r="1875" spans="12:20" ht="12.75">
      <c r="L1875" s="2">
        <v>227.400000000014</v>
      </c>
      <c r="N1875" s="2">
        <v>0.5563250000000209</v>
      </c>
      <c r="O1875" s="2">
        <v>0.42884999999999995</v>
      </c>
      <c r="P1875" s="132">
        <v>0.3435500000000419</v>
      </c>
      <c r="Q1875" s="2">
        <v>0.5318</v>
      </c>
      <c r="R1875" s="2">
        <v>0.7691</v>
      </c>
      <c r="S1875" s="2">
        <v>0.480325</v>
      </c>
      <c r="T1875" s="2">
        <v>0.5563250000000209</v>
      </c>
    </row>
    <row r="1876" spans="12:20" ht="12.75">
      <c r="L1876" s="2">
        <v>227.500000000014</v>
      </c>
      <c r="N1876" s="2">
        <v>0.556195000000021</v>
      </c>
      <c r="O1876" s="2">
        <v>0.4288099999999999</v>
      </c>
      <c r="P1876" s="132">
        <v>0.34329000000004195</v>
      </c>
      <c r="Q1876" s="2">
        <v>0.5318</v>
      </c>
      <c r="R1876" s="2">
        <v>0.7691</v>
      </c>
      <c r="S1876" s="2">
        <v>0.480305</v>
      </c>
      <c r="T1876" s="2">
        <v>0.556195000000021</v>
      </c>
    </row>
    <row r="1877" spans="12:20" ht="12.75">
      <c r="L1877" s="2">
        <v>227.600000000014</v>
      </c>
      <c r="N1877" s="2">
        <v>0.556065000000021</v>
      </c>
      <c r="O1877" s="2">
        <v>0.42877</v>
      </c>
      <c r="P1877" s="132">
        <v>0.343030000000042</v>
      </c>
      <c r="Q1877" s="2">
        <v>0.5318</v>
      </c>
      <c r="R1877" s="2">
        <v>0.7691</v>
      </c>
      <c r="S1877" s="2">
        <v>0.480285</v>
      </c>
      <c r="T1877" s="2">
        <v>0.556065000000021</v>
      </c>
    </row>
    <row r="1878" spans="12:20" ht="12.75">
      <c r="L1878" s="2">
        <v>227.700000000014</v>
      </c>
      <c r="N1878" s="2">
        <v>0.555935000000021</v>
      </c>
      <c r="O1878" s="2">
        <v>0.42872999999999994</v>
      </c>
      <c r="P1878" s="132">
        <v>0.3427700000000421</v>
      </c>
      <c r="Q1878" s="2">
        <v>0.5318</v>
      </c>
      <c r="R1878" s="2">
        <v>0.7691</v>
      </c>
      <c r="S1878" s="2">
        <v>0.480265</v>
      </c>
      <c r="T1878" s="2">
        <v>0.555935000000021</v>
      </c>
    </row>
    <row r="1879" spans="12:20" ht="12.75">
      <c r="L1879" s="2">
        <v>227.800000000014</v>
      </c>
      <c r="N1879" s="2">
        <v>0.5558050000000211</v>
      </c>
      <c r="O1879" s="2">
        <v>0.4286899999999999</v>
      </c>
      <c r="P1879" s="132">
        <v>0.34251000000004217</v>
      </c>
      <c r="Q1879" s="2">
        <v>0.5318</v>
      </c>
      <c r="R1879" s="2">
        <v>0.7691</v>
      </c>
      <c r="S1879" s="2">
        <v>0.480245</v>
      </c>
      <c r="T1879" s="2">
        <v>0.5558050000000211</v>
      </c>
    </row>
    <row r="1880" spans="12:20" ht="12.75">
      <c r="L1880" s="2">
        <v>227.900000000014</v>
      </c>
      <c r="N1880" s="2">
        <v>0.5556750000000211</v>
      </c>
      <c r="O1880" s="2">
        <v>0.42865</v>
      </c>
      <c r="P1880" s="132">
        <v>0.34225000000004224</v>
      </c>
      <c r="Q1880" s="2">
        <v>0.5318</v>
      </c>
      <c r="R1880" s="2">
        <v>0.7691</v>
      </c>
      <c r="S1880" s="2">
        <v>0.480225</v>
      </c>
      <c r="T1880" s="2">
        <v>0.5556750000000211</v>
      </c>
    </row>
    <row r="1881" spans="12:20" ht="12.75">
      <c r="L1881" s="2">
        <v>228.000000000014</v>
      </c>
      <c r="N1881" s="2">
        <v>0.5555450000000212</v>
      </c>
      <c r="O1881" s="2">
        <v>0.42860999999999994</v>
      </c>
      <c r="P1881" s="132">
        <v>0.3419900000000423</v>
      </c>
      <c r="Q1881" s="2">
        <v>0.5318</v>
      </c>
      <c r="R1881" s="2">
        <v>0.7691</v>
      </c>
      <c r="S1881" s="2">
        <v>0.480205</v>
      </c>
      <c r="T1881" s="2">
        <v>0.5555450000000212</v>
      </c>
    </row>
    <row r="1882" spans="12:20" ht="12.75">
      <c r="L1882" s="2">
        <v>228.100000000014</v>
      </c>
      <c r="N1882" s="2">
        <v>0.5554150000000212</v>
      </c>
      <c r="O1882" s="2">
        <v>0.4285699999999999</v>
      </c>
      <c r="P1882" s="132">
        <v>0.3417300000000424</v>
      </c>
      <c r="Q1882" s="2">
        <v>0.5318</v>
      </c>
      <c r="R1882" s="2">
        <v>0.7691</v>
      </c>
      <c r="S1882" s="2">
        <v>0.480185</v>
      </c>
      <c r="T1882" s="2">
        <v>0.5554150000000212</v>
      </c>
    </row>
    <row r="1883" spans="12:20" ht="12.75">
      <c r="L1883" s="2">
        <v>228.200000000014</v>
      </c>
      <c r="N1883" s="2">
        <v>0.5552850000000212</v>
      </c>
      <c r="O1883" s="2">
        <v>0.42852999999999997</v>
      </c>
      <c r="P1883" s="132">
        <v>0.34147000000004246</v>
      </c>
      <c r="Q1883" s="2">
        <v>0.5318</v>
      </c>
      <c r="R1883" s="2">
        <v>0.7691</v>
      </c>
      <c r="S1883" s="2">
        <v>0.480165</v>
      </c>
      <c r="T1883" s="2">
        <v>0.5552850000000212</v>
      </c>
    </row>
    <row r="1884" spans="12:20" ht="12.75">
      <c r="L1884" s="2">
        <v>228.300000000014</v>
      </c>
      <c r="N1884" s="2">
        <v>0.5551550000000213</v>
      </c>
      <c r="O1884" s="2">
        <v>0.4284899999999999</v>
      </c>
      <c r="P1884" s="132">
        <v>0.34121000000004253</v>
      </c>
      <c r="Q1884" s="2">
        <v>0.5318</v>
      </c>
      <c r="R1884" s="2">
        <v>0.7691</v>
      </c>
      <c r="S1884" s="2">
        <v>0.480145</v>
      </c>
      <c r="T1884" s="2">
        <v>0.5551550000000213</v>
      </c>
    </row>
    <row r="1885" spans="12:20" ht="12.75">
      <c r="L1885" s="2">
        <v>228.400000000014</v>
      </c>
      <c r="N1885" s="2">
        <v>0.5550250000000213</v>
      </c>
      <c r="O1885" s="2">
        <v>0.42845</v>
      </c>
      <c r="P1885" s="132">
        <v>0.3409500000000426</v>
      </c>
      <c r="Q1885" s="2">
        <v>0.5318</v>
      </c>
      <c r="R1885" s="2">
        <v>0.7691</v>
      </c>
      <c r="S1885" s="2">
        <v>0.480125</v>
      </c>
      <c r="T1885" s="2">
        <v>0.5550250000000213</v>
      </c>
    </row>
    <row r="1886" spans="12:20" ht="12.75">
      <c r="L1886" s="2">
        <v>228.500000000014</v>
      </c>
      <c r="N1886" s="2">
        <v>0.5548950000000213</v>
      </c>
      <c r="O1886" s="2">
        <v>0.42840999999999996</v>
      </c>
      <c r="P1886" s="132">
        <v>0.3406900000000427</v>
      </c>
      <c r="Q1886" s="2">
        <v>0.5318</v>
      </c>
      <c r="R1886" s="2">
        <v>0.7691</v>
      </c>
      <c r="S1886" s="2">
        <v>0.480105</v>
      </c>
      <c r="T1886" s="2">
        <v>0.5548950000000213</v>
      </c>
    </row>
    <row r="1887" spans="12:20" ht="12.75">
      <c r="L1887" s="2">
        <v>228.600000000014</v>
      </c>
      <c r="N1887" s="2">
        <v>0.5547650000000214</v>
      </c>
      <c r="O1887" s="2">
        <v>0.4283699999999999</v>
      </c>
      <c r="P1887" s="132">
        <v>0.34043000000004275</v>
      </c>
      <c r="Q1887" s="2">
        <v>0.5318</v>
      </c>
      <c r="R1887" s="2">
        <v>0.7691</v>
      </c>
      <c r="S1887" s="2">
        <v>0.480085</v>
      </c>
      <c r="T1887" s="2">
        <v>0.5547650000000214</v>
      </c>
    </row>
    <row r="1888" spans="12:20" ht="12.75">
      <c r="L1888" s="2">
        <v>228.700000000014</v>
      </c>
      <c r="N1888" s="2">
        <v>0.5546350000000214</v>
      </c>
      <c r="O1888" s="2">
        <v>0.42833</v>
      </c>
      <c r="P1888" s="132">
        <v>0.3401700000000428</v>
      </c>
      <c r="Q1888" s="2">
        <v>0.5318</v>
      </c>
      <c r="R1888" s="2">
        <v>0.7691</v>
      </c>
      <c r="S1888" s="2">
        <v>0.480065</v>
      </c>
      <c r="T1888" s="2">
        <v>0.5546350000000214</v>
      </c>
    </row>
    <row r="1889" spans="12:20" ht="12.75">
      <c r="L1889" s="2">
        <v>228.800000000014</v>
      </c>
      <c r="N1889" s="2">
        <v>0.5545050000000215</v>
      </c>
      <c r="O1889" s="2">
        <v>0.42828999999999995</v>
      </c>
      <c r="P1889" s="132">
        <v>0.3399100000000429</v>
      </c>
      <c r="Q1889" s="2">
        <v>0.5318</v>
      </c>
      <c r="R1889" s="2">
        <v>0.7691</v>
      </c>
      <c r="S1889" s="2">
        <v>0.480045</v>
      </c>
      <c r="T1889" s="2">
        <v>0.5545050000000215</v>
      </c>
    </row>
    <row r="1890" spans="12:20" ht="12.75">
      <c r="L1890" s="2">
        <v>228.900000000014</v>
      </c>
      <c r="N1890" s="2">
        <v>0.5543750000000215</v>
      </c>
      <c r="O1890" s="2">
        <v>0.4282499999999999</v>
      </c>
      <c r="P1890" s="132">
        <v>0.339650000000043</v>
      </c>
      <c r="Q1890" s="2">
        <v>0.5318</v>
      </c>
      <c r="R1890" s="2">
        <v>0.7691</v>
      </c>
      <c r="S1890" s="2">
        <v>0.480025</v>
      </c>
      <c r="T1890" s="2">
        <v>0.5543750000000215</v>
      </c>
    </row>
    <row r="1891" spans="12:20" ht="12.75">
      <c r="L1891" s="2">
        <v>229.000000000014</v>
      </c>
      <c r="N1891" s="2">
        <v>0.5542450000000215</v>
      </c>
      <c r="O1891" s="2">
        <v>0.42821</v>
      </c>
      <c r="P1891" s="132">
        <v>0.33939000000004305</v>
      </c>
      <c r="Q1891" s="2">
        <v>0.5318</v>
      </c>
      <c r="R1891" s="2">
        <v>0.7691</v>
      </c>
      <c r="S1891" s="2">
        <v>0.480005</v>
      </c>
      <c r="T1891" s="2">
        <v>0.5542450000000215</v>
      </c>
    </row>
    <row r="1892" spans="12:20" ht="12.75">
      <c r="L1892" s="2">
        <v>229.100000000014</v>
      </c>
      <c r="N1892" s="2">
        <v>0.5541150000000216</v>
      </c>
      <c r="O1892" s="2">
        <v>0.4263699999999999</v>
      </c>
      <c r="P1892" s="132">
        <v>0.3391300000000431</v>
      </c>
      <c r="Q1892" s="2">
        <v>0.5318</v>
      </c>
      <c r="R1892" s="2">
        <v>0.7691</v>
      </c>
      <c r="S1892" s="2">
        <v>0.479085</v>
      </c>
      <c r="T1892" s="2">
        <v>0.5541150000000216</v>
      </c>
    </row>
    <row r="1893" spans="12:20" ht="12.75">
      <c r="L1893" s="2">
        <v>229.200000000014</v>
      </c>
      <c r="N1893" s="2">
        <v>0.5539850000000216</v>
      </c>
      <c r="O1893" s="2">
        <v>0.42633</v>
      </c>
      <c r="P1893" s="132">
        <v>0.3388700000000432</v>
      </c>
      <c r="Q1893" s="2">
        <v>0.5318</v>
      </c>
      <c r="R1893" s="2">
        <v>0.7691</v>
      </c>
      <c r="S1893" s="2">
        <v>0.479065</v>
      </c>
      <c r="T1893" s="2">
        <v>0.5539850000000216</v>
      </c>
    </row>
    <row r="1894" spans="12:20" ht="12.75">
      <c r="L1894" s="2">
        <v>229.300000000014</v>
      </c>
      <c r="N1894" s="2">
        <v>0.5538550000000216</v>
      </c>
      <c r="O1894" s="2">
        <v>0.42628999999999995</v>
      </c>
      <c r="P1894" s="132">
        <v>0.33861000000004327</v>
      </c>
      <c r="Q1894" s="2">
        <v>0.5318</v>
      </c>
      <c r="R1894" s="2">
        <v>0.7691</v>
      </c>
      <c r="S1894" s="2">
        <v>0.479045</v>
      </c>
      <c r="T1894" s="2">
        <v>0.5538550000000216</v>
      </c>
    </row>
    <row r="1895" spans="12:20" ht="12.75">
      <c r="L1895" s="2">
        <v>229.400000000014</v>
      </c>
      <c r="N1895" s="2">
        <v>0.5537250000000217</v>
      </c>
      <c r="O1895" s="2">
        <v>0.42625</v>
      </c>
      <c r="P1895" s="132">
        <v>0.33835000000004334</v>
      </c>
      <c r="Q1895" s="2">
        <v>0.5318</v>
      </c>
      <c r="R1895" s="2">
        <v>0.7691</v>
      </c>
      <c r="S1895" s="2">
        <v>0.479025</v>
      </c>
      <c r="T1895" s="2">
        <v>0.5537250000000217</v>
      </c>
    </row>
    <row r="1896" spans="12:20" ht="12.75">
      <c r="L1896" s="2">
        <v>229.500000000014</v>
      </c>
      <c r="N1896" s="2">
        <v>0.5535950000000217</v>
      </c>
      <c r="O1896" s="2">
        <v>0.42621</v>
      </c>
      <c r="P1896" s="132">
        <v>0.3380900000000434</v>
      </c>
      <c r="Q1896" s="2">
        <v>0.5318</v>
      </c>
      <c r="R1896" s="2">
        <v>0.7691</v>
      </c>
      <c r="S1896" s="2">
        <v>0.479005</v>
      </c>
      <c r="T1896" s="2">
        <v>0.5535950000000217</v>
      </c>
    </row>
    <row r="1897" spans="12:20" ht="12.75">
      <c r="L1897" s="2">
        <v>229.600000000014</v>
      </c>
      <c r="N1897" s="2">
        <v>0.5534650000000217</v>
      </c>
      <c r="O1897" s="2">
        <v>0.42616999999999994</v>
      </c>
      <c r="P1897" s="132">
        <v>0.3378300000000435</v>
      </c>
      <c r="Q1897" s="2">
        <v>0.5318</v>
      </c>
      <c r="R1897" s="2">
        <v>0.7691</v>
      </c>
      <c r="S1897" s="2">
        <v>0.478985</v>
      </c>
      <c r="T1897" s="2">
        <v>0.5534650000000217</v>
      </c>
    </row>
    <row r="1898" spans="12:20" ht="12.75">
      <c r="L1898" s="2">
        <v>229.700000000015</v>
      </c>
      <c r="N1898" s="2">
        <v>0.5533350000000218</v>
      </c>
      <c r="O1898" s="2">
        <v>0.4261299999999999</v>
      </c>
      <c r="P1898" s="132">
        <v>0.33757000000004356</v>
      </c>
      <c r="Q1898" s="2">
        <v>0.5318</v>
      </c>
      <c r="R1898" s="2">
        <v>0.7691</v>
      </c>
      <c r="S1898" s="2">
        <v>0.478965</v>
      </c>
      <c r="T1898" s="2">
        <v>0.5533350000000218</v>
      </c>
    </row>
    <row r="1899" spans="12:20" ht="12.75">
      <c r="L1899" s="2">
        <v>229.800000000015</v>
      </c>
      <c r="N1899" s="2">
        <v>0.5532050000000218</v>
      </c>
      <c r="O1899" s="2">
        <v>0.42608999999999997</v>
      </c>
      <c r="P1899" s="132">
        <v>0.33731000000004363</v>
      </c>
      <c r="Q1899" s="2">
        <v>0.5318</v>
      </c>
      <c r="R1899" s="2">
        <v>0.7691</v>
      </c>
      <c r="S1899" s="2">
        <v>0.478945</v>
      </c>
      <c r="T1899" s="2">
        <v>0.5532050000000218</v>
      </c>
    </row>
    <row r="1900" spans="12:20" ht="12.75">
      <c r="L1900" s="2">
        <v>229.900000000015</v>
      </c>
      <c r="N1900" s="2">
        <v>0.5530750000000219</v>
      </c>
      <c r="O1900" s="2">
        <v>0.42604999999999993</v>
      </c>
      <c r="P1900" s="132">
        <v>0.3370500000000437</v>
      </c>
      <c r="Q1900" s="2">
        <v>0.5318</v>
      </c>
      <c r="R1900" s="2">
        <v>0.7691</v>
      </c>
      <c r="S1900" s="2">
        <v>0.478925</v>
      </c>
      <c r="T1900" s="2">
        <v>0.5530750000000219</v>
      </c>
    </row>
    <row r="1901" spans="12:20" ht="12.75">
      <c r="L1901" s="2">
        <v>230.000000000015</v>
      </c>
      <c r="N1901" s="2">
        <v>0.5529450000000219</v>
      </c>
      <c r="O1901" s="2">
        <v>0.42601</v>
      </c>
      <c r="P1901" s="132">
        <v>0.3367900000000438</v>
      </c>
      <c r="Q1901" s="2">
        <v>0.5318</v>
      </c>
      <c r="R1901" s="2">
        <v>0.7691</v>
      </c>
      <c r="S1901" s="2">
        <v>0.478905</v>
      </c>
      <c r="T1901" s="2">
        <v>0.5529450000000219</v>
      </c>
    </row>
    <row r="1902" spans="12:20" ht="12.75">
      <c r="L1902" s="2">
        <v>230.100000000015</v>
      </c>
      <c r="N1902" s="2">
        <v>0.5528150000000219</v>
      </c>
      <c r="O1902" s="2">
        <v>0.42596999999999996</v>
      </c>
      <c r="P1902" s="132">
        <v>0.33653000000004385</v>
      </c>
      <c r="Q1902" s="2">
        <v>0.5318</v>
      </c>
      <c r="R1902" s="2">
        <v>0.7691</v>
      </c>
      <c r="S1902" s="2">
        <v>0.478885</v>
      </c>
      <c r="T1902" s="2">
        <v>0.5528150000000219</v>
      </c>
    </row>
    <row r="1903" spans="12:20" ht="12.75">
      <c r="L1903" s="2">
        <v>230.200000000015</v>
      </c>
      <c r="N1903" s="2">
        <v>0.552685000000022</v>
      </c>
      <c r="O1903" s="2">
        <v>0.4259299999999999</v>
      </c>
      <c r="P1903" s="132">
        <v>0.3362700000000439</v>
      </c>
      <c r="Q1903" s="2">
        <v>0.5318</v>
      </c>
      <c r="R1903" s="2">
        <v>0.7691</v>
      </c>
      <c r="S1903" s="2">
        <v>0.478865</v>
      </c>
      <c r="T1903" s="2">
        <v>0.552685000000022</v>
      </c>
    </row>
    <row r="1904" spans="12:20" ht="12.75">
      <c r="L1904" s="2">
        <v>230.300000000015</v>
      </c>
      <c r="N1904" s="2">
        <v>0.552555000000022</v>
      </c>
      <c r="O1904" s="2">
        <v>0.42589</v>
      </c>
      <c r="P1904" s="132">
        <v>0.336010000000044</v>
      </c>
      <c r="Q1904" s="2">
        <v>0.5318</v>
      </c>
      <c r="R1904" s="2">
        <v>0.7691</v>
      </c>
      <c r="S1904" s="2">
        <v>0.478845</v>
      </c>
      <c r="T1904" s="2">
        <v>0.552555000000022</v>
      </c>
    </row>
    <row r="1905" spans="12:20" ht="12.75">
      <c r="L1905" s="2">
        <v>230.400000000015</v>
      </c>
      <c r="N1905" s="2">
        <v>0.552425000000022</v>
      </c>
      <c r="O1905" s="2">
        <v>0.42584999999999995</v>
      </c>
      <c r="P1905" s="132">
        <v>0.33575000000004407</v>
      </c>
      <c r="Q1905" s="2">
        <v>0.5318</v>
      </c>
      <c r="R1905" s="2">
        <v>0.7691</v>
      </c>
      <c r="S1905" s="2">
        <v>0.478825</v>
      </c>
      <c r="T1905" s="2">
        <v>0.552425000000022</v>
      </c>
    </row>
    <row r="1906" spans="12:20" ht="12.75">
      <c r="L1906" s="2">
        <v>230.500000000015</v>
      </c>
      <c r="N1906" s="2">
        <v>0.5522950000000221</v>
      </c>
      <c r="O1906" s="2">
        <v>0.4258099999999999</v>
      </c>
      <c r="P1906" s="132">
        <v>0.33549000000004414</v>
      </c>
      <c r="Q1906" s="2">
        <v>0.5318</v>
      </c>
      <c r="R1906" s="2">
        <v>0.7691</v>
      </c>
      <c r="S1906" s="2">
        <v>0.478805</v>
      </c>
      <c r="T1906" s="2">
        <v>0.5522950000000221</v>
      </c>
    </row>
    <row r="1907" spans="12:20" ht="12.75">
      <c r="L1907" s="2">
        <v>230.600000000015</v>
      </c>
      <c r="N1907" s="2">
        <v>0.5521650000000221</v>
      </c>
      <c r="O1907" s="2">
        <v>0.42577</v>
      </c>
      <c r="P1907" s="132">
        <v>0.3352300000000442</v>
      </c>
      <c r="Q1907" s="2">
        <v>0.5318</v>
      </c>
      <c r="R1907" s="2">
        <v>0.7691</v>
      </c>
      <c r="S1907" s="2">
        <v>0.478785</v>
      </c>
      <c r="T1907" s="2">
        <v>0.5521650000000221</v>
      </c>
    </row>
    <row r="1908" spans="12:20" ht="12.75">
      <c r="L1908" s="2">
        <v>230.700000000015</v>
      </c>
      <c r="N1908" s="2">
        <v>0.5520350000000221</v>
      </c>
      <c r="O1908" s="2">
        <v>0.42572999999999994</v>
      </c>
      <c r="P1908" s="132">
        <v>0.3349700000000443</v>
      </c>
      <c r="Q1908" s="2">
        <v>0.5318</v>
      </c>
      <c r="R1908" s="2">
        <v>0.7691</v>
      </c>
      <c r="S1908" s="2">
        <v>0.478765</v>
      </c>
      <c r="T1908" s="2">
        <v>0.5520350000000221</v>
      </c>
    </row>
    <row r="1909" spans="12:20" ht="12.75">
      <c r="L1909" s="2">
        <v>230.800000000015</v>
      </c>
      <c r="N1909" s="2">
        <v>0.5519050000000222</v>
      </c>
      <c r="O1909" s="2">
        <v>0.4256899999999999</v>
      </c>
      <c r="P1909" s="132">
        <v>0.33471000000004436</v>
      </c>
      <c r="Q1909" s="2">
        <v>0.5318</v>
      </c>
      <c r="R1909" s="2">
        <v>0.7691</v>
      </c>
      <c r="S1909" s="2">
        <v>0.478745</v>
      </c>
      <c r="T1909" s="2">
        <v>0.5519050000000222</v>
      </c>
    </row>
    <row r="1910" spans="12:20" ht="12.75">
      <c r="L1910" s="2">
        <v>230.900000000015</v>
      </c>
      <c r="N1910" s="2">
        <v>0.5517750000000222</v>
      </c>
      <c r="O1910" s="2">
        <v>0.42565</v>
      </c>
      <c r="P1910" s="132">
        <v>0.33445000000004443</v>
      </c>
      <c r="Q1910" s="2">
        <v>0.5318</v>
      </c>
      <c r="R1910" s="2">
        <v>0.7691</v>
      </c>
      <c r="S1910" s="2">
        <v>0.478725</v>
      </c>
      <c r="T1910" s="2">
        <v>0.5517750000000222</v>
      </c>
    </row>
  </sheetData>
  <sheetProtection/>
  <mergeCells count="3">
    <mergeCell ref="E12:F12"/>
    <mergeCell ref="C2:C11"/>
    <mergeCell ref="C13:C22"/>
  </mergeCells>
  <dataValidations count="1">
    <dataValidation type="list" allowBlank="1" showInputMessage="1" showErrorMessage="1" sqref="F35:G43">
      <formula1>"0,2,4,6,8,10,12,14,16,18,20,22"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Aircraft Engines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ae8736t</dc:creator>
  <cp:keywords/>
  <dc:description/>
  <cp:lastModifiedBy>Administrator</cp:lastModifiedBy>
  <cp:lastPrinted>2009-11-27T13:56:32Z</cp:lastPrinted>
  <dcterms:created xsi:type="dcterms:W3CDTF">2004-08-23T15:45:10Z</dcterms:created>
  <dcterms:modified xsi:type="dcterms:W3CDTF">2014-07-02T16:14:50Z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